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codeName="ThisWorkbook"/>
  <bookViews>
    <workbookView xWindow="0" yWindow="0" windowWidth="17976" windowHeight="7248" tabRatio="703" activeTab="0"/>
  </bookViews>
  <sheets>
    <sheet name="Instructions - Read Me" sheetId="38" r:id="rId1"/>
    <sheet name="Guestimator" sheetId="25" r:id="rId2"/>
    <sheet name="Estimating WW Factor" sheetId="41" r:id="rId3"/>
    <sheet name="Location Based Tides" sheetId="36" r:id="rId4"/>
    <sheet name="Rangiroa Tides Reformat" sheetId="43" r:id="rId5"/>
    <sheet name="NOAA Tides Rangiroa" sheetId="42" r:id="rId6"/>
  </sheets>
  <definedNames>
    <definedName name="fudge_factor">'Location Based Tides'!$G$1</definedName>
    <definedName name="location">'Guestimator'!$B$3</definedName>
    <definedName name="location_list">'Guestimator'!$A$74:$H$96</definedName>
    <definedName name="Location_Table">#REF!</definedName>
    <definedName name="max_tidal_current">'Guestimator'!$B$6</definedName>
    <definedName name="Notes">'Guestimator'!$A$98</definedName>
    <definedName name="solver_adj" localSheetId="1" hidden="1">'Guestimator'!$B$6:$B$8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'Guestimator'!$B$12</definedName>
    <definedName name="solver_lhs2" localSheetId="1" hidden="1">'Guestimator'!$B$6</definedName>
    <definedName name="solver_lhs3" localSheetId="1" hidden="1">'Guestimator'!$B$8</definedName>
    <definedName name="solver_lin" localSheetId="1" hidden="1">2</definedName>
    <definedName name="solver_neg" localSheetId="1" hidden="1">2</definedName>
    <definedName name="solver_num" localSheetId="1" hidden="1">3</definedName>
    <definedName name="solver_nwt" localSheetId="1" hidden="1">1</definedName>
    <definedName name="solver_opt" localSheetId="1" hidden="1">'Guestimator'!$E$113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hs1" localSheetId="1" hidden="1">0</definedName>
    <definedName name="solver_rhs2" localSheetId="1" hidden="1">0</definedName>
    <definedName name="solver_rhs3" localSheetId="1" hidden="1">0</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 name="tidal_slack_delay">'Guestimator'!$B$8</definedName>
    <definedName name="tide_date">'Guestimator'!$B$11</definedName>
    <definedName name="ww_current_factor">'Guestimator'!$B$12</definedName>
  </definedNames>
  <calcPr calcId="145621"/>
</workbook>
</file>

<file path=xl/comments2.xml><?xml version="1.0" encoding="utf-8"?>
<comments xmlns="http://schemas.openxmlformats.org/spreadsheetml/2006/main">
  <authors>
    <author>Cheryl McCampbell</author>
    <author>William Strassberg</author>
    <author>Gram Schweikert</author>
  </authors>
  <commentList>
    <comment ref="A4" authorId="0">
      <text>
        <r>
          <rPr>
            <b/>
            <sz val="8"/>
            <rFont val="Tahoma"/>
            <family val="2"/>
          </rPr>
          <t>Cheryl McCampbell:</t>
        </r>
        <r>
          <rPr>
            <sz val="8"/>
            <rFont val="Tahoma"/>
            <family val="2"/>
          </rPr>
          <t xml:space="preserve">
Looked up from Location Table below</t>
        </r>
      </text>
    </comment>
    <comment ref="A5" authorId="0">
      <text>
        <r>
          <rPr>
            <b/>
            <sz val="8"/>
            <rFont val="Tahoma"/>
            <family val="2"/>
          </rPr>
          <t>Cheryl McCampbell:</t>
        </r>
        <r>
          <rPr>
            <sz val="8"/>
            <rFont val="Tahoma"/>
            <family val="2"/>
          </rPr>
          <t xml:space="preserve">
Looked up from Location table below.</t>
        </r>
      </text>
    </comment>
    <comment ref="A6" authorId="1">
      <text>
        <r>
          <rPr>
            <b/>
            <sz val="8"/>
            <rFont val="Tahoma"/>
            <family val="2"/>
          </rPr>
          <t xml:space="preserve">Gram Schweikert:
</t>
        </r>
        <r>
          <rPr>
            <sz val="8"/>
            <rFont val="Tahoma"/>
            <family val="2"/>
          </rPr>
          <t>Looked up from Location table below.
Guestimate of Max Tidal Current.  This is the max current due to tide alone, in the absence of water crashing over the reef, filling the lagoon.</t>
        </r>
      </text>
    </comment>
    <comment ref="A7" authorId="1">
      <text>
        <r>
          <rPr>
            <b/>
            <sz val="8"/>
            <rFont val="Tahoma"/>
            <family val="2"/>
          </rPr>
          <t xml:space="preserve">Sherry McCampbell
</t>
        </r>
        <r>
          <rPr>
            <sz val="8"/>
            <rFont val="Tahoma"/>
            <family val="2"/>
          </rPr>
          <t>Looked up from Location table below.
This is a 'fudge factor' to correct the longitude-based calculated tide to an actual published tide.  Use for situations where you do have good tide information, rather than having to keep entering it in the box in D14</t>
        </r>
      </text>
    </comment>
    <comment ref="A8" authorId="1">
      <text>
        <r>
          <rPr>
            <b/>
            <sz val="8"/>
            <rFont val="Tahoma"/>
            <family val="2"/>
          </rPr>
          <t xml:space="preserve">Gram Schweikert:
</t>
        </r>
        <r>
          <rPr>
            <sz val="8"/>
            <rFont val="Tahoma"/>
            <family val="2"/>
          </rPr>
          <t>Looked up from Location table below.
Guestimate of Tidal Slack Dely.  This is the time between high and low tide and slack current in the absence of any Wind/Wave Current.  This is caused by momentum of the water entering the lagoon and will be higher for atols with limited narrow passes and less for atols with multiple wide passes.</t>
        </r>
      </text>
    </comment>
    <comment ref="A9" authorId="0">
      <text>
        <r>
          <rPr>
            <b/>
            <sz val="8"/>
            <rFont val="Tahoma"/>
            <family val="2"/>
          </rPr>
          <t>Cheryl McCampbell:</t>
        </r>
        <r>
          <rPr>
            <sz val="8"/>
            <rFont val="Tahoma"/>
            <family val="2"/>
          </rPr>
          <t xml:space="preserve">
Looked up from Location table below.
This is the direction you face when looking OUT of the pass.  To give some idea of what winds you should avoid.</t>
        </r>
      </text>
    </comment>
    <comment ref="A12" authorId="1">
      <text>
        <r>
          <rPr>
            <b/>
            <sz val="8"/>
            <rFont val="Tahoma"/>
            <family val="2"/>
          </rPr>
          <t xml:space="preserve">Gram Schweikert:
</t>
        </r>
        <r>
          <rPr>
            <sz val="8"/>
            <rFont val="Tahoma"/>
            <family val="2"/>
          </rPr>
          <t>Enter Guestimate of "Wind/Wave Current.  This is added outflow due to waves crashing over the reef and filling up the lagoon.  In times of extended high water in the lagoon, this will be high and can even be higher than the Max Tidal Current causing there to be a constant outflow from the pass.  If 3 or more observations are made over time, use solver to find best fit data.</t>
        </r>
      </text>
    </comment>
    <comment ref="A14" authorId="1">
      <text>
        <r>
          <rPr>
            <b/>
            <sz val="8"/>
            <rFont val="Tahoma"/>
            <family val="2"/>
          </rPr>
          <t xml:space="preserve">Gram Schweikert:
</t>
        </r>
        <r>
          <rPr>
            <sz val="8"/>
            <rFont val="Tahoma"/>
            <family val="2"/>
          </rPr>
          <t>Time of First High Tide of the Day is calculated from the Noaa Database on Sheet "Location Based Tides" based on lat/lon and average of Rangiroa location and Hao which has tides 2:18 before Rangiroa</t>
        </r>
      </text>
    </comment>
    <comment ref="B14" authorId="2">
      <text>
        <r>
          <rPr>
            <b/>
            <sz val="8"/>
            <rFont val="Tahoma"/>
            <family val="2"/>
          </rPr>
          <t>Gram Schweikert:</t>
        </r>
        <r>
          <rPr>
            <sz val="8"/>
            <rFont val="Tahoma"/>
            <family val="2"/>
          </rPr>
          <t xml:space="preserve">
Interpolated from NOAA data.  If you have better data from observations, feel free to enter this (the time of the first high tide on the day in question) in the box to the right.</t>
        </r>
      </text>
    </comment>
    <comment ref="D14" authorId="0">
      <text>
        <r>
          <rPr>
            <b/>
            <sz val="8"/>
            <rFont val="Tahoma"/>
            <family val="2"/>
          </rPr>
          <t>Cheryl McCampbell:</t>
        </r>
        <r>
          <rPr>
            <sz val="8"/>
            <rFont val="Tahoma"/>
            <family val="2"/>
          </rPr>
          <t xml:space="preserve">
 If you have accurate tidal data for your location, enter the time of the first high tide on the day in question here, otherwise, this box 
should be blank.
</t>
        </r>
      </text>
    </comment>
  </commentList>
</comments>
</file>

<file path=xl/sharedStrings.xml><?xml version="1.0" encoding="utf-8"?>
<sst xmlns="http://schemas.openxmlformats.org/spreadsheetml/2006/main" count="3395" uniqueCount="255">
  <si>
    <t xml:space="preserve">The chart displays current in the pass (not tidal height).  Positive current is outflow and negative current is flow into the pass.  Where the graph crosses the X-axis (current=0) is the time of slack current and should be your target for entering or exiting a pass.  Of course you should try to arrive at a pass early and look for signs of current and standing waves to help fine tune your time for transit.  </t>
  </si>
  <si>
    <t>Entering Location and Calculating time of High and Low Tides:</t>
  </si>
  <si>
    <t>Entering Guestimates for Current Values:</t>
  </si>
  <si>
    <t>Reading the Chart:</t>
  </si>
  <si>
    <t>Guidance on Values and Refinement</t>
  </si>
  <si>
    <t>Using Solver to get best fit to observed data</t>
  </si>
  <si>
    <t>If you can get 3 or 4 reliable observations within a 36 hour period across enough conditions, you can use the excel solver to refine the current and delay values for a best fit to your observed data.  If you are unfamiliar with Solver, this is probably best left unused, but if you are familiar, you can set the solver to vary the 3 current inputs to minimize the sum in cell E20.  This will solve a least squares fit to the observed data.  If the result looks reasonable, it is most likely an improvement over your guestimates.</t>
  </si>
  <si>
    <t>The theory of these calculations are rather simple.  We start with a sinusoidal current with a maximum value equal to the entered "Tidal Current" with slack water occuring at high and low tides.  This graph is then shifted forward in time by the "Tidal Slack Delay" as we know that the current changes after the tide stops falling or rising due to inertia and historisis.  Finally the graph is shifted vertically up by the "Wind/Wave Current" to simulate the effect of water filling the lagoon over the reef.  This theory is quite simple and robust but does have some flaws.  First of all, tides are not quite sinusoidal though the error incurred here is minimal.  Second, the "Wind/Wave Current" is not as constant as I assume as more water may enter the lagoon over the reef at high tide than low tide or vice versa depending on the make-up of the reef.  Still, the it is relatively simple to understand and manipulate and has proven to be quite good at estimating slack tides throughout the atolls we visited.</t>
  </si>
  <si>
    <t>Radio</t>
  </si>
  <si>
    <t>Current Data taken after 3 days of sustained 15-30 knot winds from the ESE.  "Normal" conditions may include reduced "Wind/Wave" current, though these values predicted slack water within 15 mins for the following 7 days confirmed by 5 dives through the pass.  Confidence is high in predicted time of slack water using these values, but max current was never measured, so current values should be viewed as relative.</t>
  </si>
  <si>
    <t>Tahanea:</t>
  </si>
  <si>
    <t>Fakarava-South</t>
  </si>
  <si>
    <t>Fakarava-South 16.33S 145.0W</t>
  </si>
  <si>
    <t>Fakarava South Pass:</t>
  </si>
  <si>
    <t>Tahanea 16.85S 144.7W</t>
  </si>
  <si>
    <t>Measurements are for the large "middle" pass at Tahanea during moderate-strong (15-25 kts) SE winds.  Tahanea does not seem to be particularly affected by high winds and seas and exibits minimal "Wind/Wave" current from waves coming over the rim of the atol in normal conditions.  The large and multiple passes also decrease the inertial affect on the "Tidal Slack Delay".  Values of 4kts Max Tidal, 0.35kt Wind/Wave, and 0 min slack delay gave the minimum least-squares fit and seemed to predict slack water and currents in the pass with relatively high accuracy.  After 3 days of sustained 20-30kts, "Wind/Wave" Current increased to 2.5 kts.  This data was used to predict slack water for 3 dives (one in each pass) and was accurate to within 15 mins on all three passes.</t>
  </si>
  <si>
    <t>Current Values are based on a short entry and exit during slack tide.  We did not stay as there was little room except along the concrete pier and we were too large to enter the lagoon.  The time variation of our measurements does not allow "solver" based fine tuning of the values and should therefore be viewed with lower confidence than other passes such as Tahanea.  The data clearly demonstrates a large "Tidal Slack Delay" likely caused by the small narrow and singular pass.  With our limited experience we were unable to determine if this was the case or if there was a very small Wind/Wave current at this location causing the delay in time of slack around high tide.</t>
  </si>
  <si>
    <t>Katiu:</t>
  </si>
  <si>
    <t>Katiu 16.36S 144.3W</t>
  </si>
  <si>
    <t>The measured values were after a period of Easterly wind and no significant waves.  Makemo is reported to have considerable inflow along the reef at all times (i.e always high "Wind/Wave Current" and it appears most of this water exits via the south pass.  It is expected that this pass rarely sees incoming current.</t>
  </si>
  <si>
    <t>Makemo South Pass:</t>
  </si>
  <si>
    <t>Makemo-South 16.56S 143.7W</t>
  </si>
  <si>
    <t>Makemo North Pass:</t>
  </si>
  <si>
    <t>These values were observed after an extended period of moderate (12-18 kts) NE winds which may have greatly reducedthe water coming over the reef along the south-western edge.  Makemo is reported to have considerable inflow along the reef at all times (i.e always high "Wind/Wave Current" and it appears most of this water exits via the south pass instead of the North.</t>
  </si>
  <si>
    <t>Makemo-North 16.56S 143.7W</t>
  </si>
  <si>
    <t>Updating Tidal Information</t>
  </si>
  <si>
    <t>If you like and use this program, please consider a $5 donation to aid its development:</t>
  </si>
  <si>
    <t>By</t>
  </si>
  <si>
    <t>Visions Google Docs</t>
  </si>
  <si>
    <t>Release Date:</t>
  </si>
  <si>
    <t>Change Log:</t>
  </si>
  <si>
    <t>Added Instructions - Read Me Sheet</t>
  </si>
  <si>
    <t>Added NOAA based tides with lookup by date and interpalation by location</t>
  </si>
  <si>
    <t>Updated Location Based Solutions to Calculated Noaa tidal Times</t>
  </si>
  <si>
    <t>Removed Wave Chart for Clarity</t>
  </si>
  <si>
    <t>Added Lunar Time display for reference to check Admiralty guidelines with little success</t>
  </si>
  <si>
    <t>Added South Fakarava, Katiu, &amp; Tahanea Suggestions based on Cmap Tahanea Station</t>
  </si>
  <si>
    <t>Refined Charts &amp; Table Layout</t>
  </si>
  <si>
    <t>Added Notes</t>
  </si>
  <si>
    <t>Added Additional Reference Points</t>
  </si>
  <si>
    <t>Added Tides to Chart</t>
  </si>
  <si>
    <t>Refined Time Delay from one tide to the next</t>
  </si>
  <si>
    <t>Changed to 50 min between tides each day per NOAA average for the year at Rangiroa</t>
  </si>
  <si>
    <t>First Presentable Version for Review by others</t>
  </si>
  <si>
    <t>Tide</t>
  </si>
  <si>
    <t>E1</t>
  </si>
  <si>
    <t>E2</t>
  </si>
  <si>
    <t>E3</t>
  </si>
  <si>
    <t>E4</t>
  </si>
  <si>
    <t>E5</t>
  </si>
  <si>
    <t>Low</t>
  </si>
  <si>
    <t>F1</t>
  </si>
  <si>
    <t>F2</t>
  </si>
  <si>
    <t>F3</t>
  </si>
  <si>
    <t>F4</t>
  </si>
  <si>
    <t>F5</t>
  </si>
  <si>
    <t>High</t>
  </si>
  <si>
    <t>Time</t>
  </si>
  <si>
    <t>Enter Max Tidal Current</t>
  </si>
  <si>
    <t>kts</t>
  </si>
  <si>
    <t>Tidal Factor</t>
  </si>
  <si>
    <t>Tidal Current</t>
  </si>
  <si>
    <t>Enter Wind/Wave Current</t>
  </si>
  <si>
    <t>Total Predicted Current</t>
  </si>
  <si>
    <t>Location</t>
  </si>
  <si>
    <t>Enter Tidal Slack Delay</t>
  </si>
  <si>
    <t>hrs</t>
  </si>
  <si>
    <t>Actual Passage Time</t>
  </si>
  <si>
    <t>First Review Time</t>
  </si>
  <si>
    <t>Estimated Passage Current</t>
  </si>
  <si>
    <t>Second Review Time</t>
  </si>
  <si>
    <t>Actual Passage Current</t>
  </si>
  <si>
    <t>Third Review Time</t>
  </si>
  <si>
    <t>Fourth Review Time</t>
  </si>
  <si>
    <t>Makemo-South</t>
  </si>
  <si>
    <t>Makemo-North</t>
  </si>
  <si>
    <t>Katiu</t>
  </si>
  <si>
    <t>Tahanea</t>
  </si>
  <si>
    <t>Guess</t>
  </si>
  <si>
    <t>Passage</t>
  </si>
  <si>
    <t>Dive</t>
  </si>
  <si>
    <t>Data Entry</t>
  </si>
  <si>
    <t>Fit</t>
  </si>
  <si>
    <t>D^2</t>
  </si>
  <si>
    <t>Notes:</t>
  </si>
  <si>
    <t>2xMeas</t>
  </si>
  <si>
    <t>Observation</t>
  </si>
  <si>
    <t>Fri</t>
  </si>
  <si>
    <t>H</t>
  </si>
  <si>
    <t>L</t>
  </si>
  <si>
    <t>Sat</t>
  </si>
  <si>
    <t>Sun</t>
  </si>
  <si>
    <t>Mon</t>
  </si>
  <si>
    <t>Tue</t>
  </si>
  <si>
    <t>Wed</t>
  </si>
  <si>
    <t>Thu</t>
  </si>
  <si>
    <t>Date</t>
  </si>
  <si>
    <t>Day</t>
  </si>
  <si>
    <t>Time of First High Tide</t>
  </si>
  <si>
    <t>Latitude</t>
  </si>
  <si>
    <t>Longitude</t>
  </si>
  <si>
    <t>Enter Latitude (Deg | Min)</t>
  </si>
  <si>
    <t>Enter Longitude (Deg | Min)</t>
  </si>
  <si>
    <t>High Rangiroa</t>
  </si>
  <si>
    <t>High Hao</t>
  </si>
  <si>
    <t>High Local</t>
  </si>
  <si>
    <t>degrees</t>
  </si>
  <si>
    <t>Local</t>
  </si>
  <si>
    <t>Rangiroa</t>
  </si>
  <si>
    <t>Hao</t>
  </si>
  <si>
    <t>Tidal Time Diff</t>
  </si>
  <si>
    <t>Visions Tuamotu Tidal Current Guestimator</t>
  </si>
  <si>
    <t>Version:</t>
  </si>
  <si>
    <t>Gram Schweikert</t>
  </si>
  <si>
    <t>Naval Architect/Marine Engineer</t>
  </si>
  <si>
    <t>For latest version please go to:</t>
  </si>
  <si>
    <t>S/V Visions of Johanna</t>
  </si>
  <si>
    <t>Instructions:</t>
  </si>
  <si>
    <t>Theory:</t>
  </si>
  <si>
    <t>Guestimator V0.9</t>
  </si>
  <si>
    <t>Sample Input Values:</t>
  </si>
  <si>
    <t>Paypal Link</t>
  </si>
  <si>
    <t>First things are to enter a location by name (to be displayed on the chart) and the latitude and longitude (in degrees and minutes in the two columns or decimal degrees in the first column with the minutes left blank) to calculate the time of the tides for a given location in the Tuamotus.  If you happen to have better tidal information than that provided by NOAA for Rangiroa and Hao and then interpolated based on position, feel free to enter that time directly (though you will "break" the calculated value so use with care).</t>
  </si>
  <si>
    <t xml:space="preserve">Adjust values for Tidal Current, Wind/Wave Current, and Tidal Slack Delay if neccesary (See Guidance on Values &amp; Refinement below).  Tidal Current is the max speed of the current in the pass due to tidal change only.  It is the average of the max incoming and the max outgoing current.  Wind/Wave Current is a "constant" current out of the lagoon due to waves crashing over the reef, filling the lagoon.  It is "constant" in that it doesn't change on a 6 hour cycle like the tides, but will change over a few days due to changes in weather.  Certain Atols have high Wind/Wave current and others very little except when seas are high from certain directions.  Tidal slack delay is the amount of time from high and low tides to slack water with zero wind/wave current for a particular pass.  This theoretically should be larger for large lagoons with small passes and less for small lagoons with large passes. For initial values leave this at 0:00 as that will predict an earlier slack and you can always wait.  Once more data is collected this can be used to fine tune values.  </t>
  </si>
  <si>
    <t>Fakarava-North</t>
  </si>
  <si>
    <t>Soggy Paws</t>
  </si>
  <si>
    <t>Ongo</t>
  </si>
  <si>
    <t>Conditions observed after just 12 hours of 15kts ESE.  Before that, 5 days of very light wind so expect possibility of greater Wind/Wave Current.  Also, as the anchorage is 6 miles away, observations were limited to our single passage and two boats transiting in front of us, Soggy Paws exiting and Ongo entering the lagoon.  Finally, observations were taken at the eastern edge of the channel through about 30 feet of water min.  Expect center channel currents to be significantly greater.</t>
  </si>
  <si>
    <t>Fakarava North Pass:</t>
  </si>
  <si>
    <t>Fakarava-North 16.33S 145.0W</t>
  </si>
  <si>
    <t>or look for a link to Documents at VofJ.blogspot.com</t>
  </si>
  <si>
    <t>or look for the Paypal Donation Link at VofJ.blogspot.com</t>
  </si>
  <si>
    <t>4x Meas</t>
  </si>
  <si>
    <t>Hao-Normal</t>
  </si>
  <si>
    <t>Hao-Normal 18.07S 140.9W</t>
  </si>
  <si>
    <t>2:18 ORIGINAL -- Probable Time Zone Issue</t>
  </si>
  <si>
    <t>&lt;==Previous Day</t>
  </si>
  <si>
    <t/>
  </si>
  <si>
    <t>Dive Corr</t>
  </si>
  <si>
    <t>Entry Corr</t>
  </si>
  <si>
    <t>Hao:</t>
  </si>
  <si>
    <t xml:space="preserve">Exit was after a period of extended moderate to light winds and level in the lagoon had receeded back to normal height.  Limited observations means these values are not as reliable.  There seems to be a dramatic delay in Hao, explainable by large lagoon and singular small pass.  Entry occurred after a period of extended high winds and large seas and the lagoon had a water level 9-12" higher than normal.  </t>
  </si>
  <si>
    <t>For moderate conditions default values of 6 knots tidal current, 1 knot wind/wave current and 0:00 tidal slack delay should give reasonable estimates of slack water for entering a pass in most atolls (Makemo &amp; Hao both show significant slack delay).  If wind has been high for a few days creating significant waves or there are large swells from a southern ocean storm, you may want to increase the wind/wave current a few knots.  You can also look further down these instructions for sample input values based on actual observations from our cruise through the Tuamotus in 2010.</t>
  </si>
  <si>
    <t>Figuring out what the current in the passes of the Tuamotus will be is one of the most talked about and fretted about issues for cruisers traversing these beautiful atolls.  To ease the calculations and consternation I created this spreadsheet to help estimate the current beforehand and then calculate the current more precicely once more information is gathered.  All input cells are colored yellow and many have comments (shown with red arrows in the corner) to help describe what they are looking for.  Please note, all Tuamotus are on GMT-10 time zone.</t>
  </si>
  <si>
    <t>Corrected Hao time zone error</t>
  </si>
  <si>
    <t>Revised position interpolation to be based on Longitude only.</t>
  </si>
  <si>
    <t>Edited Help Files for clarity on tides</t>
  </si>
  <si>
    <t>Updated suggested values based on corrected tidal times (adjustment of tidal slack delay)</t>
  </si>
  <si>
    <t>Deleted extraneous data tables</t>
  </si>
  <si>
    <t>Ready for Human Consumption!</t>
  </si>
  <si>
    <t>Note:  Direct Paypal Link may or may not work.  If unsuccessful, please see the donate button on our blog above at the bottom of the right hand tool-bar.</t>
  </si>
  <si>
    <t>Toau - Anse Amyot</t>
  </si>
  <si>
    <t>Lat-DD</t>
  </si>
  <si>
    <t>Lat-MM</t>
  </si>
  <si>
    <t>Long-DDD</t>
  </si>
  <si>
    <t>Long-MM</t>
  </si>
  <si>
    <t>Toau - SE Pass</t>
  </si>
  <si>
    <t>Fakarava - N Pass</t>
  </si>
  <si>
    <t>Fakarava - S Pass</t>
  </si>
  <si>
    <t>Amanu</t>
  </si>
  <si>
    <t>Max Current</t>
  </si>
  <si>
    <t>Delay</t>
  </si>
  <si>
    <t>Normal</t>
  </si>
  <si>
    <t>Tahanea - Middle Pass</t>
  </si>
  <si>
    <t>Kauehi</t>
  </si>
  <si>
    <t>Makemo - NW Pass</t>
  </si>
  <si>
    <t>Raraka</t>
  </si>
  <si>
    <t>Apataki - S Pass</t>
  </si>
  <si>
    <t>Apataki - N Pass</t>
  </si>
  <si>
    <t>Raroia</t>
  </si>
  <si>
    <t>Arutua</t>
  </si>
  <si>
    <t>Ahe</t>
  </si>
  <si>
    <t>Manihi</t>
  </si>
  <si>
    <t>Faaite</t>
  </si>
  <si>
    <t>Add 1 kt for every day the wind has been blowing over 20 kts from a S or W component</t>
  </si>
  <si>
    <t>Add .5 kt for every day the wind has been blowing over 15 kts from a S or W component</t>
  </si>
  <si>
    <t>Cap the Wind Wave factor at 1.5 times the Normal Max Current</t>
  </si>
  <si>
    <t>Subtract .5 kt for wide/deep passes and for each extra pass that an atoll has</t>
  </si>
  <si>
    <t>Add .5 kt for every 1/2 meter increment of southerly swell over 1.5 meters (ie 3 meter swell = +1.5 kt)</t>
  </si>
  <si>
    <t>This is oriented at wind and waves from south or west, because that is where most atolls are low and wind waves wash over them into the lagoon.</t>
  </si>
  <si>
    <t>Enter Date mm/dd/yyyy</t>
  </si>
  <si>
    <t>Wind Wave Current Factor Suggestions (Rough Guesses!!)</t>
  </si>
  <si>
    <t>(Lookup) Max Tidal Current</t>
  </si>
  <si>
    <t>(Lookup) Tidal Slack Delay</t>
  </si>
  <si>
    <t>(Lookup) Latitude (Deg | Min)</t>
  </si>
  <si>
    <t>(Lookup) Longitude (Deg | Min)</t>
  </si>
  <si>
    <t xml:space="preserve"> ---&gt;  Select Location</t>
  </si>
  <si>
    <t>Enter Wind/Wave Current Factor</t>
  </si>
  <si>
    <t>(Ref) Rangiroa Tides for Date</t>
  </si>
  <si>
    <t>(Calc) Local Time of 1st High Tide</t>
  </si>
  <si>
    <t>Notes</t>
  </si>
  <si>
    <t>See Note 1</t>
  </si>
  <si>
    <t>Note 1:  We have not visited this atoll, so these values are more of a guess than the rest of them!!!</t>
  </si>
  <si>
    <t>Note 2: In a strong (20-25 kt) east wind, the current seemed to run IN, no matter what the tide was doing.</t>
  </si>
  <si>
    <t>See Note 2</t>
  </si>
  <si>
    <t>Location List</t>
  </si>
  <si>
    <t>The graph below shows the estimated time of slack water, where the curve crosses the time-axis</t>
  </si>
  <si>
    <t>(Lookup) Pass Faces</t>
  </si>
  <si>
    <t>Pass Faces</t>
  </si>
  <si>
    <t>NNW</t>
  </si>
  <si>
    <t>NE</t>
  </si>
  <si>
    <t>Some atolls may be different!!</t>
  </si>
  <si>
    <t>Notes on Estimating Wind/Wave Factor</t>
  </si>
  <si>
    <t>Back to Guestimator</t>
  </si>
  <si>
    <t>Note:  At Fakarava South Pass, when the wind had been blowing hard out of the ESE, and the swell height was about 2-2.5 meters from the ESE</t>
  </si>
  <si>
    <t>So a strong EASTERLY component may blow water OUT of the atoll vs. IN</t>
  </si>
  <si>
    <t>we observed a much different current than our guestimator suggests (incoming strong when our estimator said it should be outgoing)</t>
  </si>
  <si>
    <t>Enter Data Only in Yellow Boxes</t>
  </si>
  <si>
    <t>NW</t>
  </si>
  <si>
    <t>WNW</t>
  </si>
  <si>
    <t>WSW</t>
  </si>
  <si>
    <t>ESE</t>
  </si>
  <si>
    <t>SSW</t>
  </si>
  <si>
    <t>NNE</t>
  </si>
  <si>
    <t>SW</t>
  </si>
  <si>
    <t>W-WNW</t>
  </si>
  <si>
    <t>ENE</t>
  </si>
  <si>
    <t>&lt;-- Enter Alternate Tide Data Here, if available</t>
  </si>
  <si>
    <t>(See Instructions on how to Update)</t>
  </si>
  <si>
    <t>(Lookup) Rangi Tide Offset Corr</t>
  </si>
  <si>
    <t>Rangi</t>
  </si>
  <si>
    <t>Offset</t>
  </si>
  <si>
    <t>Fudge</t>
  </si>
  <si>
    <t>(Minutes)</t>
  </si>
  <si>
    <t>minutes</t>
  </si>
  <si>
    <t>See Note 3</t>
  </si>
  <si>
    <t>Note 3: Tide offset is to correct the H/L tide times based on the French Poly tidal information at SHOM.fr</t>
  </si>
  <si>
    <t>In S Fakarava, we also noted a NEGATIVE (we think) current factor when the wind was blowing strong out of the E and NE</t>
  </si>
  <si>
    <t>Makemo - E Pass</t>
  </si>
  <si>
    <t>to buy Gram (the developer) a beer</t>
  </si>
  <si>
    <t>Updated tides for 2011.</t>
  </si>
  <si>
    <t>Visions of Johanna Blog</t>
  </si>
  <si>
    <t>Donate</t>
  </si>
  <si>
    <t>Scroll down to Donate Button in Right Column</t>
  </si>
  <si>
    <t>To Add or Fiddle with a Location</t>
  </si>
  <si>
    <t>Back to Guestimator Page</t>
  </si>
  <si>
    <t>This is a worksheet!  Don't look at it!!</t>
  </si>
  <si>
    <t>Rangiroa - Tiputa</t>
  </si>
  <si>
    <t>Rangiroa - Avatoru</t>
  </si>
  <si>
    <t>Proceed to Guestimator</t>
  </si>
  <si>
    <t>(on another worksheet in this document)</t>
  </si>
  <si>
    <t>For Plotting First-Hand Obs on the Graph</t>
  </si>
  <si>
    <t>Actual Passage Time + Date</t>
  </si>
  <si>
    <t>Fixed Possible Lookup Error &amp; Removed now unused Master Tab</t>
  </si>
  <si>
    <t xml:space="preserve">Date </t>
  </si>
  <si>
    <t>High/Low</t>
  </si>
  <si>
    <t>Count</t>
  </si>
  <si>
    <t>Valid for 2014 Only</t>
  </si>
  <si>
    <t>Updated to use new NOAA Tide Format (Mark Kilty - SV Irie)</t>
  </si>
  <si>
    <t>Copyright © 2014</t>
  </si>
  <si>
    <t>This data is now in the new format and should be able to be fairly easily updated for 2015.</t>
  </si>
  <si>
    <t>Special Thanks to Mark Kilty for taking the time to reformat the spreadsheet in order to accept this new NOAA product after the old one was discontinued</t>
  </si>
  <si>
    <t>Guestimator V1.4</t>
  </si>
  <si>
    <t>The Spreadsheet currently has tidal data for the entire year of 2014.  For future years you can either open the Rangiroa tide Table from NOAA (Search "Noaa Tides Rangiroa") as a CSV text file and paste into the "NOAA Tides Rangiroa" sheet, removing ancilarry rows (headers on each page from website) or send me an e-mail at ibsailn@gmail.com and I will try to put an updated version of the spreadsheet up on my site for download.  This data is far from perfect, but seems to be as good as most sources, is available to everyone (free of charge) and was in a format that made it easy to create a lookup table for the entire year.  Special thanks to Mark Kilty for reformatting the spreadsheet in 2014 to the new NOAA tidal data format.  I just didn't have the time to resort it and NOAA discontinued the old format.  The best tide source we found was from our C-Map Charts in Expedition, but this is not commonly available.  The Makemo tidal station in MaxSea is reasonable, but a bit late for other atolls (high tidal slack delay in Makemo) and WXTides32 is very confusing as there are two stations for both Rangiroa and Hoa (one in Tuamotus and one in Somoa) and each gives a different local time of tides.  The NOAA tides for Hao apper to use the incorrect local time so we have settled on using the Rangiroa Tidal Stations for this program.</t>
  </si>
  <si>
    <t>Updates checked by Gram Schweikert and notes added.  Extra Tabs left by Mark deleted for clarity.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</si>
</sst>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
    <numFmt numFmtId="165" formatCode="0.0"/>
    <numFmt numFmtId="166" formatCode="h:mm;@"/>
    <numFmt numFmtId="167" formatCode="m/d/yyyy;@"/>
  </numFmts>
  <fonts count="15">
    <font>
      <sz val="10"/>
      <name val="Arial"/>
      <family val="2"/>
    </font>
    <font>
      <b/>
      <sz val="10"/>
      <name val="Arial"/>
      <family val="2"/>
    </font>
    <font>
      <b/>
      <sz val="8"/>
      <name val="Tahoma"/>
      <family val="2"/>
    </font>
    <font>
      <sz val="8"/>
      <name val="Tahoma"/>
      <family val="2"/>
    </font>
    <font>
      <u val="single"/>
      <sz val="10"/>
      <color indexed="12"/>
      <name val="Arial"/>
      <family val="2"/>
    </font>
    <font>
      <b/>
      <sz val="16"/>
      <name val="Arial"/>
      <family val="2"/>
    </font>
    <font>
      <sz val="8"/>
      <name val="Arial"/>
      <family val="2"/>
    </font>
    <font>
      <b/>
      <sz val="12"/>
      <color indexed="10"/>
      <name val="Arial"/>
      <family val="2"/>
    </font>
    <font>
      <b/>
      <u val="single"/>
      <sz val="14"/>
      <color indexed="12"/>
      <name val="Arial"/>
      <family val="2"/>
    </font>
    <font>
      <b/>
      <sz val="12"/>
      <name val="Arial"/>
      <family val="2"/>
    </font>
    <font>
      <b/>
      <u val="single"/>
      <sz val="10"/>
      <color indexed="12"/>
      <name val="Arial"/>
      <family val="2"/>
    </font>
    <font>
      <b/>
      <u val="single"/>
      <sz val="10"/>
      <color indexed="10"/>
      <name val="Arial"/>
      <family val="2"/>
    </font>
    <font>
      <sz val="10"/>
      <color rgb="FF333333"/>
      <name val="Verdana"/>
      <family val="2"/>
    </font>
    <font>
      <sz val="12"/>
      <color rgb="FF000000"/>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25">
    <border>
      <left/>
      <right/>
      <top/>
      <bottom/>
      <diagonal/>
    </border>
    <border>
      <left style="thin"/>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
      <left style="thin"/>
      <right/>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cellStyleXfs>
  <cellXfs count="108">
    <xf numFmtId="0" fontId="0" fillId="0" borderId="0" xfId="0"/>
    <xf numFmtId="0" fontId="0" fillId="0" borderId="0" xfId="0" applyAlignment="1">
      <alignment horizontal="right"/>
    </xf>
    <xf numFmtId="2" fontId="0" fillId="0" borderId="0" xfId="0" applyNumberFormat="1"/>
    <xf numFmtId="0" fontId="0" fillId="2" borderId="1" xfId="0" applyFill="1" applyBorder="1"/>
    <xf numFmtId="20" fontId="0" fillId="2" borderId="1" xfId="0" applyNumberFormat="1" applyFill="1" applyBorder="1"/>
    <xf numFmtId="0" fontId="0" fillId="2" borderId="2" xfId="0" applyFill="1" applyBorder="1"/>
    <xf numFmtId="22" fontId="0" fillId="2" borderId="1" xfId="0" applyNumberFormat="1" applyFill="1" applyBorder="1"/>
    <xf numFmtId="0" fontId="0" fillId="0" borderId="1" xfId="0" applyBorder="1"/>
    <xf numFmtId="14" fontId="0" fillId="2" borderId="1" xfId="0" applyNumberFormat="1" applyFill="1" applyBorder="1" applyAlignment="1">
      <alignment horizontal="center"/>
    </xf>
    <xf numFmtId="0" fontId="1" fillId="0" borderId="1" xfId="0" applyFont="1" applyBorder="1"/>
    <xf numFmtId="0" fontId="0" fillId="0" borderId="1" xfId="0" applyBorder="1" applyAlignment="1">
      <alignment horizontal="center"/>
    </xf>
    <xf numFmtId="0" fontId="0" fillId="3" borderId="3" xfId="0" applyFill="1" applyBorder="1"/>
    <xf numFmtId="0" fontId="0" fillId="3" borderId="4" xfId="0" applyFill="1" applyBorder="1"/>
    <xf numFmtId="0" fontId="0" fillId="3" borderId="5" xfId="0" applyFill="1" applyBorder="1"/>
    <xf numFmtId="2" fontId="0" fillId="2" borderId="1" xfId="0" applyNumberFormat="1" applyFill="1" applyBorder="1"/>
    <xf numFmtId="0" fontId="0" fillId="2" borderId="6" xfId="0" applyFill="1" applyBorder="1"/>
    <xf numFmtId="22" fontId="0" fillId="2" borderId="7" xfId="0" applyNumberFormat="1" applyFill="1" applyBorder="1"/>
    <xf numFmtId="2" fontId="0" fillId="2" borderId="2" xfId="0" applyNumberFormat="1" applyFill="1" applyBorder="1"/>
    <xf numFmtId="14" fontId="0" fillId="0" borderId="0" xfId="0" applyNumberFormat="1"/>
    <xf numFmtId="14" fontId="0" fillId="2" borderId="2" xfId="0" applyNumberFormat="1" applyFill="1" applyBorder="1" applyAlignment="1">
      <alignment horizontal="center"/>
    </xf>
    <xf numFmtId="18" fontId="0" fillId="0" borderId="0" xfId="0" applyNumberFormat="1"/>
    <xf numFmtId="20" fontId="0" fillId="0" borderId="0" xfId="0" applyNumberFormat="1"/>
    <xf numFmtId="18" fontId="0" fillId="0" borderId="1" xfId="0" applyNumberFormat="1" applyFill="1" applyBorder="1"/>
    <xf numFmtId="164" fontId="0" fillId="0" borderId="0" xfId="0" applyNumberFormat="1"/>
    <xf numFmtId="0" fontId="0" fillId="2" borderId="2" xfId="0" applyNumberFormat="1" applyFill="1" applyBorder="1" applyAlignment="1">
      <alignment horizontal="right"/>
    </xf>
    <xf numFmtId="1" fontId="0" fillId="2" borderId="2" xfId="0" applyNumberFormat="1" applyFill="1" applyBorder="1" applyAlignment="1">
      <alignment horizontal="right"/>
    </xf>
    <xf numFmtId="0" fontId="0" fillId="2" borderId="1" xfId="0" applyFill="1" applyBorder="1" applyAlignment="1">
      <alignment horizontal="left"/>
    </xf>
    <xf numFmtId="2" fontId="0" fillId="2" borderId="0" xfId="0" applyNumberFormat="1" applyFill="1"/>
    <xf numFmtId="20" fontId="0" fillId="2" borderId="0" xfId="0" applyNumberFormat="1" applyFill="1"/>
    <xf numFmtId="0" fontId="1" fillId="0" borderId="0" xfId="0" applyFont="1"/>
    <xf numFmtId="0" fontId="5" fillId="0" borderId="0" xfId="0" applyFont="1"/>
    <xf numFmtId="15" fontId="0" fillId="0" borderId="0" xfId="0" applyNumberFormat="1"/>
    <xf numFmtId="0" fontId="0" fillId="0" borderId="0" xfId="0" applyNumberFormat="1" applyAlignment="1">
      <alignment vertical="top" wrapText="1"/>
    </xf>
    <xf numFmtId="2" fontId="0" fillId="0" borderId="0" xfId="0" applyNumberFormat="1" applyFill="1"/>
    <xf numFmtId="0" fontId="1" fillId="0" borderId="0" xfId="0" applyNumberFormat="1" applyFont="1" applyAlignment="1">
      <alignment vertical="top"/>
    </xf>
    <xf numFmtId="19" fontId="0" fillId="2" borderId="1" xfId="0" applyNumberFormat="1" applyFill="1" applyBorder="1"/>
    <xf numFmtId="19" fontId="0" fillId="2" borderId="7" xfId="0" applyNumberFormat="1" applyFill="1" applyBorder="1"/>
    <xf numFmtId="0" fontId="4" fillId="0" borderId="0" xfId="20" applyAlignment="1" applyProtection="1">
      <alignment/>
      <protection/>
    </xf>
    <xf numFmtId="0" fontId="4" fillId="0" borderId="0" xfId="20" applyFont="1" applyAlignment="1" applyProtection="1">
      <alignment/>
      <protection/>
    </xf>
    <xf numFmtId="0" fontId="0" fillId="0" borderId="0" xfId="0" applyBorder="1"/>
    <xf numFmtId="0" fontId="0" fillId="0" borderId="0" xfId="0" applyFill="1" applyBorder="1"/>
    <xf numFmtId="0" fontId="0" fillId="0" borderId="0" xfId="0" applyFill="1"/>
    <xf numFmtId="0" fontId="0" fillId="0" borderId="0" xfId="0" applyFill="1" applyBorder="1" applyAlignment="1">
      <alignment vertical="top" wrapText="1"/>
    </xf>
    <xf numFmtId="165" fontId="1" fillId="0" borderId="0" xfId="0" applyNumberFormat="1" applyFont="1"/>
    <xf numFmtId="165" fontId="0" fillId="0" borderId="0" xfId="0" applyNumberFormat="1"/>
    <xf numFmtId="0" fontId="1" fillId="0" borderId="0" xfId="0" applyFont="1" applyAlignment="1">
      <alignment horizontal="center"/>
    </xf>
    <xf numFmtId="0" fontId="0" fillId="0" borderId="0" xfId="0" applyAlignment="1">
      <alignment horizontal="center"/>
    </xf>
    <xf numFmtId="20" fontId="0" fillId="0" borderId="0" xfId="0" applyNumberFormat="1" applyAlignment="1">
      <alignment horizontal="center"/>
    </xf>
    <xf numFmtId="18" fontId="0" fillId="0" borderId="1" xfId="0" applyNumberFormat="1" applyFill="1" applyBorder="1" applyAlignment="1">
      <alignment horizontal="center"/>
    </xf>
    <xf numFmtId="18" fontId="0" fillId="0" borderId="0" xfId="0" applyNumberFormat="1" applyFill="1" applyBorder="1" applyAlignment="1">
      <alignment horizontal="center"/>
    </xf>
    <xf numFmtId="0" fontId="0" fillId="0" borderId="1" xfId="0" applyFill="1" applyBorder="1"/>
    <xf numFmtId="0" fontId="0" fillId="0" borderId="0" xfId="0" applyAlignment="1">
      <alignment vertical="top" wrapText="1"/>
    </xf>
    <xf numFmtId="0" fontId="0" fillId="0" borderId="2" xfId="0" applyNumberFormat="1" applyFill="1" applyBorder="1" applyAlignment="1">
      <alignment horizontal="right"/>
    </xf>
    <xf numFmtId="0" fontId="0" fillId="0" borderId="1" xfId="0" applyFill="1" applyBorder="1" applyAlignment="1">
      <alignment horizontal="left"/>
    </xf>
    <xf numFmtId="1" fontId="0" fillId="0" borderId="2" xfId="0" applyNumberFormat="1" applyFill="1" applyBorder="1" applyAlignment="1">
      <alignment horizontal="right"/>
    </xf>
    <xf numFmtId="0" fontId="0" fillId="0" borderId="8" xfId="0" applyBorder="1"/>
    <xf numFmtId="20" fontId="0" fillId="0" borderId="8" xfId="0" applyNumberFormat="1" applyFill="1" applyBorder="1"/>
    <xf numFmtId="0" fontId="0" fillId="0" borderId="8" xfId="0" applyFill="1" applyBorder="1"/>
    <xf numFmtId="0" fontId="0" fillId="0" borderId="9" xfId="0" applyFill="1" applyBorder="1"/>
    <xf numFmtId="18" fontId="0" fillId="0" borderId="9" xfId="0" applyNumberFormat="1" applyFill="1" applyBorder="1" applyAlignment="1">
      <alignment horizontal="center"/>
    </xf>
    <xf numFmtId="14" fontId="0" fillId="2" borderId="1" xfId="0" applyNumberFormat="1" applyFill="1" applyBorder="1"/>
    <xf numFmtId="0" fontId="0" fillId="0" borderId="10" xfId="0" applyBorder="1"/>
    <xf numFmtId="0" fontId="0" fillId="0" borderId="11" xfId="0" applyBorder="1"/>
    <xf numFmtId="49" fontId="0" fillId="0" borderId="0" xfId="0" applyNumberFormat="1"/>
    <xf numFmtId="49" fontId="4" fillId="0" borderId="0" xfId="20" applyNumberFormat="1" applyAlignment="1" applyProtection="1">
      <alignment/>
      <protection/>
    </xf>
    <xf numFmtId="49" fontId="0" fillId="0" borderId="0" xfId="0" applyNumberFormat="1" quotePrefix="1"/>
    <xf numFmtId="18" fontId="0" fillId="2" borderId="1" xfId="0" applyNumberFormat="1" applyFill="1" applyBorder="1"/>
    <xf numFmtId="20" fontId="0" fillId="0" borderId="0" xfId="0" applyNumberFormat="1" applyAlignment="1">
      <alignment horizontal="right"/>
    </xf>
    <xf numFmtId="166" fontId="0" fillId="0" borderId="0" xfId="0" applyNumberFormat="1"/>
    <xf numFmtId="1" fontId="0" fillId="0" borderId="0" xfId="0" applyNumberFormat="1" applyAlignment="1">
      <alignment horizontal="center"/>
    </xf>
    <xf numFmtId="0" fontId="7" fillId="0" borderId="1" xfId="0" applyFont="1" applyBorder="1"/>
    <xf numFmtId="165" fontId="0" fillId="0" borderId="0" xfId="0" applyNumberFormat="1" applyFont="1"/>
    <xf numFmtId="0" fontId="4" fillId="0" borderId="0" xfId="20" applyFont="1" applyAlignment="1" applyProtection="1">
      <alignment/>
      <protection/>
    </xf>
    <xf numFmtId="0" fontId="0" fillId="0" borderId="0" xfId="0" applyFont="1"/>
    <xf numFmtId="0" fontId="8" fillId="0" borderId="0" xfId="20" applyFont="1" applyAlignment="1" applyProtection="1">
      <alignment/>
      <protection/>
    </xf>
    <xf numFmtId="167" fontId="0" fillId="0" borderId="0" xfId="0" applyNumberFormat="1"/>
    <xf numFmtId="14" fontId="9" fillId="0" borderId="1" xfId="0" applyNumberFormat="1" applyFont="1" applyFill="1" applyBorder="1" applyAlignment="1">
      <alignment horizontal="center"/>
    </xf>
    <xf numFmtId="0" fontId="10" fillId="0" borderId="0" xfId="20" applyFont="1" applyAlignment="1" applyProtection="1">
      <alignment/>
      <protection/>
    </xf>
    <xf numFmtId="0" fontId="11" fillId="0" borderId="0" xfId="20" applyFont="1" applyAlignment="1" applyProtection="1">
      <alignment horizontal="center"/>
      <protection/>
    </xf>
    <xf numFmtId="20" fontId="0" fillId="2" borderId="7" xfId="0" applyNumberFormat="1" applyFill="1" applyBorder="1"/>
    <xf numFmtId="0" fontId="0" fillId="0" borderId="2" xfId="0" applyFont="1" applyFill="1" applyBorder="1"/>
    <xf numFmtId="20" fontId="0" fillId="0" borderId="1" xfId="0" applyNumberFormat="1" applyFont="1" applyFill="1" applyBorder="1"/>
    <xf numFmtId="0" fontId="0" fillId="0" borderId="1" xfId="0" applyNumberFormat="1" applyFont="1" applyFill="1" applyBorder="1" applyAlignment="1">
      <alignment horizontal="right"/>
    </xf>
    <xf numFmtId="18" fontId="12" fillId="0" borderId="0" xfId="0" applyNumberFormat="1" applyFont="1" applyAlignment="1">
      <alignment vertical="center"/>
    </xf>
    <xf numFmtId="0" fontId="12" fillId="0" borderId="0" xfId="0" applyFont="1"/>
    <xf numFmtId="18" fontId="12" fillId="0" borderId="0" xfId="0" applyNumberFormat="1" applyFont="1"/>
    <xf numFmtId="14" fontId="0" fillId="0" borderId="0" xfId="0" applyNumberFormat="1" applyFont="1"/>
    <xf numFmtId="0" fontId="0" fillId="0" borderId="0" xfId="0" applyAlignment="1">
      <alignment vertical="top" wrapText="1"/>
    </xf>
    <xf numFmtId="0" fontId="0" fillId="3" borderId="12" xfId="0" applyFill="1" applyBorder="1" applyAlignment="1">
      <alignment vertical="top" wrapText="1"/>
    </xf>
    <xf numFmtId="0" fontId="0" fillId="3" borderId="0"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0" fillId="3" borderId="15"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0" fillId="3" borderId="18" xfId="0" applyFill="1" applyBorder="1" applyAlignment="1">
      <alignment vertical="top" wrapText="1"/>
    </xf>
    <xf numFmtId="0" fontId="0" fillId="3" borderId="19" xfId="0" applyFill="1" applyBorder="1" applyAlignment="1">
      <alignment vertical="top" wrapText="1"/>
    </xf>
    <xf numFmtId="0" fontId="0" fillId="3" borderId="20" xfId="0" applyFill="1" applyBorder="1" applyAlignment="1">
      <alignment vertical="top" wrapText="1"/>
    </xf>
    <xf numFmtId="0" fontId="0" fillId="3" borderId="1" xfId="0" applyFill="1" applyBorder="1" applyAlignment="1">
      <alignment vertical="top" wrapText="1"/>
    </xf>
    <xf numFmtId="0" fontId="0" fillId="3" borderId="21" xfId="0" applyFill="1" applyBorder="1" applyAlignment="1">
      <alignment vertical="top" wrapText="1"/>
    </xf>
    <xf numFmtId="0" fontId="0" fillId="0" borderId="20" xfId="0" applyBorder="1" applyAlignment="1">
      <alignment wrapText="1"/>
    </xf>
    <xf numFmtId="0" fontId="0" fillId="0" borderId="1"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10" fillId="0" borderId="0" xfId="20" applyFont="1" applyAlignment="1" applyProtection="1">
      <alignment vertical="top" wrapText="1"/>
      <protection/>
    </xf>
    <xf numFmtId="0" fontId="0" fillId="0" borderId="0" xfId="0" applyAlignment="1">
      <alignmen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Guestimator!$D$3</c:f>
        </c:strRef>
      </c:tx>
      <c:layout>
        <c:manualLayout>
          <c:xMode val="edge"/>
          <c:yMode val="edge"/>
          <c:x val="0.37175"/>
          <c:y val="0.03575"/>
        </c:manualLayout>
      </c:layout>
      <c:overlay val="0"/>
      <c:spPr>
        <a:noFill/>
        <a:ln w="25400">
          <a:noFill/>
        </a:ln>
      </c:spPr>
      <c:txPr>
        <a:bodyPr vert="horz" rot="0"/>
        <a:lstStyle/>
        <a:p>
          <a:pPr>
            <a:defRPr lang="en-US" cap="none" sz="1200" b="0" i="0" u="none" baseline="0">
              <a:solidFill>
                <a:srgbClr val="000000"/>
              </a:solidFill>
              <a:latin typeface="Arial"/>
              <a:ea typeface="Arial"/>
              <a:cs typeface="Arial"/>
            </a:defRPr>
          </a:pPr>
        </a:p>
      </c:txPr>
    </c:title>
    <c:plotArea>
      <c:layout>
        <c:manualLayout>
          <c:layoutTarget val="inner"/>
          <c:xMode val="edge"/>
          <c:yMode val="edge"/>
          <c:x val="0.0625"/>
          <c:y val="0.1995"/>
          <c:w val="0.9035"/>
          <c:h val="0.634"/>
        </c:manualLayout>
      </c:layout>
      <c:scatterChart>
        <c:scatterStyle val="smoothMarker"/>
        <c:varyColors val="0"/>
        <c:ser>
          <c:idx val="0"/>
          <c:order val="0"/>
          <c:tx>
            <c:strRef>
              <c:f>Guestimator!$E$40</c:f>
              <c:strCache>
                <c:ptCount val="1"/>
                <c:pt idx="0">
                  <c:v>Total Predicted Current</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Guestimator!$A$41:$A$71</c:f>
              <c:strCache/>
            </c:strRef>
          </c:xVal>
          <c:yVal>
            <c:numRef>
              <c:f>Guestimator!$E$41:$E$71</c:f>
              <c:numCache/>
            </c:numRef>
          </c:yVal>
          <c:smooth val="1"/>
        </c:ser>
        <c:ser>
          <c:idx val="1"/>
          <c:order val="1"/>
          <c:tx>
            <c:v>Actual Data</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FF"/>
              </a:solidFill>
              <a:ln>
                <a:solidFill>
                  <a:srgbClr val="FF00FF"/>
                </a:solidFill>
                <a:prstDash val="solid"/>
              </a:ln>
            </c:spPr>
          </c:marker>
          <c:dLbls>
            <c:numFmt formatCode="General" sourceLinked="1"/>
            <c:showLegendKey val="0"/>
            <c:showVal val="0"/>
            <c:showBubbleSize val="0"/>
            <c:showCatName val="0"/>
            <c:showSerName val="0"/>
            <c:showPercent val="0"/>
          </c:dLbls>
          <c:xVal>
            <c:numRef>
              <c:f>Guestimator!$B$104</c:f>
              <c:numCache/>
            </c:numRef>
          </c:xVal>
          <c:yVal>
            <c:numRef>
              <c:f>Guestimator!$B$105</c:f>
              <c:numCache/>
            </c:numRef>
          </c:yVal>
          <c:smooth val="1"/>
        </c:ser>
        <c:ser>
          <c:idx val="2"/>
          <c:order val="2"/>
          <c:tx>
            <c:v>Estimated Data</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prstDash val="solid"/>
              </a:ln>
            </c:spPr>
          </c:marker>
          <c:dLbls>
            <c:numFmt formatCode="General" sourceLinked="1"/>
            <c:showLegendKey val="0"/>
            <c:showVal val="0"/>
            <c:showBubbleSize val="0"/>
            <c:showCatName val="0"/>
            <c:showSerName val="0"/>
            <c:showPercent val="0"/>
          </c:dLbls>
          <c:xVal>
            <c:numRef>
              <c:f>(Guestimator!$B$106,Guestimator!$B$108,Guestimator!$B$110,Guestimator!$B$112)</c:f>
              <c:numCache/>
            </c:numRef>
          </c:xVal>
          <c:yVal>
            <c:numRef>
              <c:f>(Guestimator!$B$107,Guestimator!$B$109,Guestimator!$B$111,Guestimator!$B$113)</c:f>
              <c:numCache/>
            </c:numRef>
          </c:yVal>
          <c:smooth val="1"/>
        </c:ser>
        <c:ser>
          <c:idx val="3"/>
          <c:order val="3"/>
          <c:tx>
            <c:v>High Tides</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FF"/>
              </a:solidFill>
              <a:ln>
                <a:solidFill>
                  <a:srgbClr val="99CCFF"/>
                </a:solidFill>
                <a:prstDash val="solid"/>
              </a:ln>
            </c:spPr>
          </c:marker>
          <c:dLbls>
            <c:numFmt formatCode="General" sourceLinked="1"/>
            <c:showLegendKey val="0"/>
            <c:showVal val="0"/>
            <c:showBubbleSize val="0"/>
            <c:showCatName val="0"/>
            <c:showSerName val="0"/>
            <c:showPercent val="0"/>
          </c:dLbls>
          <c:xVal>
            <c:strRef>
              <c:f>(Guestimator!$A$47,Guestimator!$A$59,Guestimator!$A$71)</c:f>
              <c:strCache/>
            </c:strRef>
          </c:xVal>
          <c:yVal>
            <c:numLit>
              <c:ptCount val="3"/>
              <c:pt idx="0">
                <c:v>0</c:v>
              </c:pt>
              <c:pt idx="1">
                <c:v>0</c:v>
              </c:pt>
              <c:pt idx="2">
                <c:v>0</c:v>
              </c:pt>
            </c:numLit>
          </c:yVal>
          <c:smooth val="1"/>
        </c:ser>
        <c:ser>
          <c:idx val="4"/>
          <c:order val="4"/>
          <c:tx>
            <c:v>Low Tides</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C0C0C0"/>
                </a:solidFill>
                <a:prstDash val="solid"/>
              </a:ln>
            </c:spPr>
          </c:marker>
          <c:dLbls>
            <c:numFmt formatCode="General" sourceLinked="1"/>
            <c:showLegendKey val="0"/>
            <c:showVal val="0"/>
            <c:showBubbleSize val="0"/>
            <c:showCatName val="0"/>
            <c:showSerName val="0"/>
            <c:showPercent val="0"/>
          </c:dLbls>
          <c:xVal>
            <c:strRef>
              <c:f>(Guestimator!$A$41,Guestimator!$A$53,Guestimator!$A$65)</c:f>
              <c:strCache/>
            </c:strRef>
          </c:xVal>
          <c:yVal>
            <c:numLit>
              <c:ptCount val="3"/>
              <c:pt idx="0">
                <c:v>0</c:v>
              </c:pt>
              <c:pt idx="1">
                <c:v>0</c:v>
              </c:pt>
              <c:pt idx="2">
                <c:v>0</c:v>
              </c:pt>
            </c:numLit>
          </c:yVal>
          <c:smooth val="1"/>
        </c:ser>
        <c:axId val="16117535"/>
        <c:axId val="51561712"/>
      </c:scatterChart>
      <c:valAx>
        <c:axId val="16117535"/>
        <c:scaling>
          <c:orientation val="minMax"/>
          <c:max val="1.75"/>
          <c:min val="-0.25"/>
        </c:scaling>
        <c:axPos val="b"/>
        <c:title>
          <c:tx>
            <c:rich>
              <a:bodyPr vert="horz" rot="0" anchor="ctr"/>
              <a:lstStyle/>
              <a:p>
                <a:pPr algn="ctr">
                  <a:defRPr/>
                </a:pPr>
                <a:r>
                  <a:rPr lang="en-US" cap="none" sz="1125" b="1" i="0" u="none" baseline="0">
                    <a:solidFill>
                      <a:srgbClr val="000000"/>
                    </a:solidFill>
                    <a:latin typeface="Arial"/>
                    <a:ea typeface="Arial"/>
                    <a:cs typeface="Arial"/>
                  </a:rPr>
                  <a:t>Total Predicted Current</a:t>
                </a:r>
              </a:p>
            </c:rich>
          </c:tx>
          <c:layout>
            <c:manualLayout>
              <c:xMode val="edge"/>
              <c:yMode val="edge"/>
              <c:x val="0.43525"/>
              <c:y val="0.872"/>
            </c:manualLayout>
          </c:layout>
          <c:overlay val="0"/>
          <c:spPr>
            <a:noFill/>
            <a:ln w="25400">
              <a:noFill/>
            </a:ln>
          </c:spPr>
        </c:title>
        <c:majorGridlines>
          <c:spPr>
            <a:ln w="3175">
              <a:solidFill>
                <a:srgbClr val="000000"/>
              </a:solidFill>
              <a:prstDash val="solid"/>
            </a:ln>
          </c:spPr>
        </c:majorGridlines>
        <c:minorGridlines>
          <c:spPr>
            <a:ln w="3175">
              <a:solidFill>
                <a:srgbClr val="000000"/>
              </a:solidFill>
              <a:prstDash val="sysDash"/>
            </a:ln>
          </c:spPr>
        </c:minorGridlines>
        <c:delete val="0"/>
        <c:numFmt formatCode="h:mm" sourceLinked="0"/>
        <c:majorTickMark val="out"/>
        <c:minorTickMark val="cross"/>
        <c:tickLblPos val="nextTo"/>
        <c:spPr>
          <a:ln w="25400">
            <a:solidFill>
              <a:srgbClr val="000000"/>
            </a:solidFill>
            <a:prstDash val="solid"/>
          </a:ln>
        </c:spPr>
        <c:crossAx val="51561712"/>
        <c:crosses val="autoZero"/>
        <c:crossBetween val="midCat"/>
        <c:dispUnits/>
        <c:majorUnit val="0.25"/>
        <c:minorUnit val="0.041666"/>
      </c:valAx>
      <c:valAx>
        <c:axId val="5156171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Current (+ Out)</a:t>
                </a:r>
              </a:p>
            </c:rich>
          </c:tx>
          <c:layout>
            <c:manualLayout>
              <c:xMode val="edge"/>
              <c:yMode val="edge"/>
              <c:x val="0.01475"/>
              <c:y val="0.33925"/>
            </c:manualLayout>
          </c:layout>
          <c:overlay val="0"/>
          <c:spPr>
            <a:noFill/>
            <a:ln w="25400">
              <a:noFill/>
            </a:ln>
          </c:spPr>
        </c:title>
        <c:majorGridlines>
          <c:spPr>
            <a:ln w="3175">
              <a:solidFill>
                <a:srgbClr val="000000"/>
              </a:solidFill>
              <a:prstDash val="sysDash"/>
            </a:ln>
          </c:spPr>
        </c:majorGridlines>
        <c:delete val="0"/>
        <c:numFmt formatCode="0.00" sourceLinked="1"/>
        <c:majorTickMark val="out"/>
        <c:minorTickMark val="none"/>
        <c:tickLblPos val="nextTo"/>
        <c:spPr>
          <a:ln w="3175">
            <a:solidFill>
              <a:srgbClr val="000000"/>
            </a:solidFill>
            <a:prstDash val="solid"/>
          </a:ln>
        </c:spPr>
        <c:crossAx val="16117535"/>
        <c:crosses val="autoZero"/>
        <c:crossBetween val="midCat"/>
        <c:dispUnits/>
      </c:valAx>
      <c:spPr>
        <a:no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de-CH"/>
  <c:printSettings xmlns:c="http://schemas.openxmlformats.org/drawingml/2006/chart">
    <c:headerFooter alignWithMargins="0"/>
    <c:pageMargins b="1" l="0.75000000000000011" r="0.75000000000000011" t="1" header="0.5" footer="0.5"/>
    <c:pageSetup orientation="landscape" horizontalDpi="-3" verticalDpi="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19050</xdr:rowOff>
    </xdr:from>
    <xdr:to>
      <xdr:col>11</xdr:col>
      <xdr:colOff>371475</xdr:colOff>
      <xdr:row>37</xdr:row>
      <xdr:rowOff>142875</xdr:rowOff>
    </xdr:to>
    <xdr:graphicFrame macro="">
      <xdr:nvGraphicFramePr>
        <xdr:cNvPr id="23627" name="Chart 1"/>
        <xdr:cNvGraphicFramePr/>
      </xdr:nvGraphicFramePr>
      <xdr:xfrm>
        <a:off x="19050" y="3048000"/>
        <a:ext cx="105918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leaf?id=0B_ythdCISAOlZTkyY2RmMDctNTA3Mi00YzY5LThlNDAtZTRiZGFiNWZmOWQ5&amp;hl=en" TargetMode="External" /><Relationship Id="rId2" Type="http://schemas.openxmlformats.org/officeDocument/2006/relationships/hyperlink" Target="https://www.paypal.com/cgi-bin/webscr?cmd=_donations&amp;business=ibsailn%40gmail%2ecom&amp;lc=US&amp;item_name=Gram%20Schweikert&amp;item_number=Tuamotus%20Tidal%20Current%20Guestimator&amp;currency_code=USD&amp;bn=PP%2dDonationsBF%3abtn_donateCC_LG%2egif%3aNonHosted" TargetMode="External" /><Relationship Id="rId3" Type="http://schemas.openxmlformats.org/officeDocument/2006/relationships/hyperlink" Target="http://vofj.blogspot.com/" TargetMode="External" /><Relationship Id="rId4" Type="http://schemas.openxmlformats.org/officeDocument/2006/relationships/hyperlink" Target="http://vofj.blogspot.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vofj.blogspot.com/" TargetMode="External" /><Relationship Id="rId2" Type="http://schemas.openxmlformats.org/officeDocument/2006/relationships/hyperlink" Target="http://vofj.blogspot.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tabSelected="1" workbookViewId="0" topLeftCell="A1">
      <selection activeCell="B48" sqref="B48"/>
    </sheetView>
  </sheetViews>
  <sheetFormatPr defaultColWidth="8.8515625" defaultRowHeight="12.75"/>
  <cols>
    <col min="2" max="2" width="24.28125" style="0" customWidth="1"/>
    <col min="3" max="3" width="13.28125" style="0" customWidth="1"/>
    <col min="4" max="4" width="15.57421875" style="0" bestFit="1" customWidth="1"/>
    <col min="5" max="5" width="9.7109375" style="0" bestFit="1" customWidth="1"/>
  </cols>
  <sheetData>
    <row r="1" ht="21">
      <c r="A1" s="30" t="s">
        <v>111</v>
      </c>
    </row>
    <row r="2" spans="1:5" ht="12.75">
      <c r="A2" t="s">
        <v>112</v>
      </c>
      <c r="B2" s="44">
        <v>1.4</v>
      </c>
      <c r="D2" t="s">
        <v>29</v>
      </c>
      <c r="E2" s="31">
        <v>41720</v>
      </c>
    </row>
    <row r="3" spans="1:4" ht="12.75">
      <c r="A3" t="s">
        <v>27</v>
      </c>
      <c r="B3" t="s">
        <v>113</v>
      </c>
      <c r="D3" t="s">
        <v>249</v>
      </c>
    </row>
    <row r="4" ht="12.75">
      <c r="B4" t="s">
        <v>114</v>
      </c>
    </row>
    <row r="5" spans="2:6" ht="12.75">
      <c r="B5" t="s">
        <v>116</v>
      </c>
      <c r="D5" s="77" t="s">
        <v>239</v>
      </c>
      <c r="F5" t="s">
        <v>240</v>
      </c>
    </row>
    <row r="6" ht="12.75">
      <c r="A6" s="29" t="s">
        <v>115</v>
      </c>
    </row>
    <row r="7" spans="2:3" ht="12.75">
      <c r="B7" s="38" t="s">
        <v>28</v>
      </c>
      <c r="C7" s="37" t="s">
        <v>130</v>
      </c>
    </row>
    <row r="8" ht="12.75">
      <c r="A8" s="29" t="s">
        <v>26</v>
      </c>
    </row>
    <row r="10" spans="1:3" ht="12.75">
      <c r="A10" s="37"/>
      <c r="B10" s="37" t="s">
        <v>121</v>
      </c>
      <c r="C10" s="37" t="s">
        <v>131</v>
      </c>
    </row>
    <row r="11" ht="12.75">
      <c r="B11" t="s">
        <v>150</v>
      </c>
    </row>
    <row r="12" ht="12.75">
      <c r="A12" s="29" t="s">
        <v>117</v>
      </c>
    </row>
    <row r="13" spans="2:15" ht="41.25" customHeight="1">
      <c r="B13" s="87" t="s">
        <v>143</v>
      </c>
      <c r="C13" s="87"/>
      <c r="D13" s="87"/>
      <c r="E13" s="87"/>
      <c r="F13" s="87"/>
      <c r="G13" s="87"/>
      <c r="H13" s="87"/>
      <c r="I13" s="87"/>
      <c r="J13" s="87"/>
      <c r="K13" s="87"/>
      <c r="L13" s="87"/>
      <c r="M13" s="87"/>
      <c r="N13" s="87"/>
      <c r="O13" s="87"/>
    </row>
    <row r="14" spans="2:15" ht="12.75">
      <c r="B14" s="34" t="s">
        <v>1</v>
      </c>
      <c r="C14" s="32"/>
      <c r="D14" s="32"/>
      <c r="E14" s="32"/>
      <c r="F14" s="32"/>
      <c r="G14" s="32"/>
      <c r="H14" s="32"/>
      <c r="I14" s="32"/>
      <c r="J14" s="32"/>
      <c r="K14" s="32"/>
      <c r="L14" s="32"/>
      <c r="M14" s="32"/>
      <c r="N14" s="32"/>
      <c r="O14" s="32"/>
    </row>
    <row r="15" spans="2:15" ht="41.25" customHeight="1">
      <c r="B15" s="87" t="s">
        <v>122</v>
      </c>
      <c r="C15" s="87"/>
      <c r="D15" s="87"/>
      <c r="E15" s="87"/>
      <c r="F15" s="87"/>
      <c r="G15" s="87"/>
      <c r="H15" s="87"/>
      <c r="I15" s="87"/>
      <c r="J15" s="87"/>
      <c r="K15" s="87"/>
      <c r="L15" s="87"/>
      <c r="M15" s="87"/>
      <c r="N15" s="87"/>
      <c r="O15" s="87"/>
    </row>
    <row r="16" spans="2:15" ht="12.75">
      <c r="B16" s="34" t="s">
        <v>2</v>
      </c>
      <c r="C16" s="32"/>
      <c r="D16" s="32"/>
      <c r="E16" s="32"/>
      <c r="F16" s="32"/>
      <c r="G16" s="32"/>
      <c r="H16" s="32"/>
      <c r="I16" s="32"/>
      <c r="J16" s="32"/>
      <c r="K16" s="32"/>
      <c r="L16" s="32"/>
      <c r="M16" s="32"/>
      <c r="N16" s="32"/>
      <c r="O16" s="32"/>
    </row>
    <row r="17" spans="2:15" ht="78.75" customHeight="1">
      <c r="B17" s="87" t="s">
        <v>123</v>
      </c>
      <c r="C17" s="87"/>
      <c r="D17" s="87"/>
      <c r="E17" s="87"/>
      <c r="F17" s="87"/>
      <c r="G17" s="87"/>
      <c r="H17" s="87"/>
      <c r="I17" s="87"/>
      <c r="J17" s="87"/>
      <c r="K17" s="87"/>
      <c r="L17" s="87"/>
      <c r="M17" s="87"/>
      <c r="N17" s="87"/>
      <c r="O17" s="87"/>
    </row>
    <row r="18" spans="2:15" ht="12.75">
      <c r="B18" s="34" t="s">
        <v>3</v>
      </c>
      <c r="C18" s="32"/>
      <c r="D18" s="32"/>
      <c r="E18" s="32"/>
      <c r="F18" s="32"/>
      <c r="G18" s="32"/>
      <c r="H18" s="32"/>
      <c r="I18" s="32"/>
      <c r="J18" s="32"/>
      <c r="K18" s="32"/>
      <c r="L18" s="32"/>
      <c r="M18" s="32"/>
      <c r="N18" s="32"/>
      <c r="O18" s="32"/>
    </row>
    <row r="19" spans="2:15" ht="40.5" customHeight="1">
      <c r="B19" s="87" t="s">
        <v>0</v>
      </c>
      <c r="C19" s="87"/>
      <c r="D19" s="87"/>
      <c r="E19" s="87"/>
      <c r="F19" s="87"/>
      <c r="G19" s="87"/>
      <c r="H19" s="87"/>
      <c r="I19" s="87"/>
      <c r="J19" s="87"/>
      <c r="K19" s="87"/>
      <c r="L19" s="87"/>
      <c r="M19" s="87"/>
      <c r="N19" s="87"/>
      <c r="O19" s="87"/>
    </row>
    <row r="20" spans="2:15" ht="12.75">
      <c r="B20" s="34" t="s">
        <v>4</v>
      </c>
      <c r="C20" s="32"/>
      <c r="D20" s="32"/>
      <c r="E20" s="32"/>
      <c r="F20" s="32"/>
      <c r="G20" s="32"/>
      <c r="H20" s="32"/>
      <c r="I20" s="32"/>
      <c r="J20" s="32"/>
      <c r="K20" s="32"/>
      <c r="L20" s="32"/>
      <c r="M20" s="32"/>
      <c r="N20" s="32"/>
      <c r="O20" s="32"/>
    </row>
    <row r="21" spans="2:15" ht="52.5" customHeight="1">
      <c r="B21" s="87" t="s">
        <v>142</v>
      </c>
      <c r="C21" s="87"/>
      <c r="D21" s="87"/>
      <c r="E21" s="87"/>
      <c r="F21" s="87"/>
      <c r="G21" s="87"/>
      <c r="H21" s="87"/>
      <c r="I21" s="87"/>
      <c r="J21" s="87"/>
      <c r="K21" s="87"/>
      <c r="L21" s="87"/>
      <c r="M21" s="87"/>
      <c r="N21" s="87"/>
      <c r="O21" s="87"/>
    </row>
    <row r="22" spans="1:17" ht="12.75">
      <c r="A22" s="32"/>
      <c r="B22" s="34" t="s">
        <v>25</v>
      </c>
      <c r="C22" s="32"/>
      <c r="D22" s="32"/>
      <c r="E22" s="32"/>
      <c r="F22" s="32"/>
      <c r="G22" s="32"/>
      <c r="H22" s="32"/>
      <c r="I22" s="32"/>
      <c r="J22" s="32"/>
      <c r="K22" s="32"/>
      <c r="L22" s="32"/>
      <c r="M22" s="32"/>
      <c r="N22" s="32"/>
      <c r="O22" s="32"/>
      <c r="P22" s="32"/>
      <c r="Q22" s="32"/>
    </row>
    <row r="23" spans="1:17" ht="105.75" customHeight="1">
      <c r="A23" s="32"/>
      <c r="B23" s="87" t="s">
        <v>253</v>
      </c>
      <c r="C23" s="87"/>
      <c r="D23" s="87"/>
      <c r="E23" s="87"/>
      <c r="F23" s="87"/>
      <c r="G23" s="87"/>
      <c r="H23" s="87"/>
      <c r="I23" s="87"/>
      <c r="J23" s="87"/>
      <c r="K23" s="87"/>
      <c r="L23" s="87"/>
      <c r="M23" s="87"/>
      <c r="N23" s="87"/>
      <c r="O23" s="87"/>
      <c r="P23" s="32"/>
      <c r="Q23" s="32"/>
    </row>
    <row r="24" ht="12.75">
      <c r="A24" s="29" t="s">
        <v>118</v>
      </c>
    </row>
    <row r="25" spans="2:15" ht="78" customHeight="1">
      <c r="B25" s="87" t="s">
        <v>7</v>
      </c>
      <c r="C25" s="87"/>
      <c r="D25" s="87"/>
      <c r="E25" s="87"/>
      <c r="F25" s="87"/>
      <c r="G25" s="87"/>
      <c r="H25" s="87"/>
      <c r="I25" s="87"/>
      <c r="J25" s="87"/>
      <c r="K25" s="87"/>
      <c r="L25" s="87"/>
      <c r="M25" s="87"/>
      <c r="N25" s="87"/>
      <c r="O25" s="87"/>
    </row>
    <row r="26" spans="1:15" ht="12.75">
      <c r="A26" s="29"/>
      <c r="B26" s="87"/>
      <c r="C26" s="87"/>
      <c r="D26" s="87"/>
      <c r="E26" s="87"/>
      <c r="F26" s="87"/>
      <c r="G26" s="87"/>
      <c r="H26" s="87"/>
      <c r="I26" s="87"/>
      <c r="J26" s="87"/>
      <c r="K26" s="87"/>
      <c r="L26" s="87"/>
      <c r="M26" s="87"/>
      <c r="N26" s="87"/>
      <c r="O26" s="87"/>
    </row>
    <row r="27" spans="1:15" ht="12.75">
      <c r="A27" s="29"/>
      <c r="B27" s="106" t="s">
        <v>235</v>
      </c>
      <c r="C27" s="106"/>
      <c r="D27" s="106"/>
      <c r="E27" s="106"/>
      <c r="F27" s="106"/>
      <c r="G27" s="106"/>
      <c r="H27" s="106"/>
      <c r="I27" s="106"/>
      <c r="J27" s="106"/>
      <c r="K27" s="106"/>
      <c r="L27" s="106"/>
      <c r="M27" s="106"/>
      <c r="N27" s="106"/>
      <c r="O27" s="106"/>
    </row>
    <row r="28" spans="1:15" ht="12.75">
      <c r="A28" s="29"/>
      <c r="B28" s="87"/>
      <c r="C28" s="87"/>
      <c r="D28" s="87"/>
      <c r="E28" s="87"/>
      <c r="F28" s="87"/>
      <c r="G28" s="87"/>
      <c r="H28" s="87"/>
      <c r="I28" s="87"/>
      <c r="J28" s="87"/>
      <c r="K28" s="87"/>
      <c r="L28" s="87"/>
      <c r="M28" s="87"/>
      <c r="N28" s="87"/>
      <c r="O28" s="87"/>
    </row>
    <row r="29" ht="12.75">
      <c r="A29" s="29" t="s">
        <v>120</v>
      </c>
    </row>
    <row r="30" ht="12.75">
      <c r="A30" s="29"/>
    </row>
    <row r="31" ht="12.75">
      <c r="A31" s="29" t="s">
        <v>13</v>
      </c>
    </row>
    <row r="32" spans="2:6" ht="12.75">
      <c r="B32" s="9" t="s">
        <v>119</v>
      </c>
      <c r="C32" s="10" t="s">
        <v>81</v>
      </c>
      <c r="D32" s="10"/>
      <c r="F32" s="2"/>
    </row>
    <row r="33" spans="2:6" ht="12.75">
      <c r="B33" s="7" t="s">
        <v>64</v>
      </c>
      <c r="C33" s="8" t="s">
        <v>11</v>
      </c>
      <c r="D33" s="7"/>
      <c r="E33" t="s">
        <v>12</v>
      </c>
      <c r="F33" s="2"/>
    </row>
    <row r="34" spans="2:6" ht="12.75">
      <c r="B34" s="7" t="s">
        <v>101</v>
      </c>
      <c r="C34" s="24">
        <v>16</v>
      </c>
      <c r="D34" s="26">
        <v>20</v>
      </c>
      <c r="E34" s="2">
        <v>16.333333333333332</v>
      </c>
      <c r="F34" s="2" t="s">
        <v>106</v>
      </c>
    </row>
    <row r="35" spans="2:6" ht="12.75">
      <c r="B35" s="7" t="s">
        <v>102</v>
      </c>
      <c r="C35" s="25">
        <v>145</v>
      </c>
      <c r="D35" s="26">
        <v>3</v>
      </c>
      <c r="E35" s="2">
        <v>145.05</v>
      </c>
      <c r="F35" s="2" t="s">
        <v>106</v>
      </c>
    </row>
    <row r="36" spans="2:6" ht="12.75">
      <c r="B36" s="7" t="s">
        <v>119</v>
      </c>
      <c r="C36" s="19">
        <v>40313</v>
      </c>
      <c r="D36" s="7" t="s">
        <v>90</v>
      </c>
      <c r="F36" s="2"/>
    </row>
    <row r="37" spans="2:5" ht="12.75">
      <c r="B37" s="7" t="s">
        <v>98</v>
      </c>
      <c r="C37" s="22">
        <v>0.18821604938271622</v>
      </c>
      <c r="D37" s="22" t="s">
        <v>137</v>
      </c>
      <c r="E37" s="2"/>
    </row>
    <row r="38" spans="2:6" ht="13.8" thickBot="1">
      <c r="B38" s="7" t="s">
        <v>58</v>
      </c>
      <c r="C38" s="14">
        <v>5</v>
      </c>
      <c r="D38" s="7" t="s">
        <v>59</v>
      </c>
      <c r="F38" s="2"/>
    </row>
    <row r="39" spans="2:12" ht="12.75">
      <c r="B39" s="7" t="s">
        <v>62</v>
      </c>
      <c r="C39" s="14">
        <v>0</v>
      </c>
      <c r="D39" s="7" t="s">
        <v>59</v>
      </c>
      <c r="F39" s="2"/>
      <c r="H39" s="11" t="s">
        <v>84</v>
      </c>
      <c r="I39" s="12"/>
      <c r="J39" s="12"/>
      <c r="K39" s="12"/>
      <c r="L39" s="13"/>
    </row>
    <row r="40" spans="2:12" ht="12.75">
      <c r="B40" s="7" t="s">
        <v>65</v>
      </c>
      <c r="C40" s="4">
        <v>0</v>
      </c>
      <c r="D40" s="7" t="s">
        <v>66</v>
      </c>
      <c r="F40" s="2"/>
      <c r="H40" s="88" t="s">
        <v>9</v>
      </c>
      <c r="I40" s="89"/>
      <c r="J40" s="89"/>
      <c r="K40" s="89"/>
      <c r="L40" s="90"/>
    </row>
    <row r="41" spans="3:12" ht="12.75">
      <c r="C41" s="2"/>
      <c r="E41" t="s">
        <v>82</v>
      </c>
      <c r="F41" s="2" t="s">
        <v>83</v>
      </c>
      <c r="H41" s="88"/>
      <c r="I41" s="89"/>
      <c r="J41" s="89"/>
      <c r="K41" s="89"/>
      <c r="L41" s="90"/>
    </row>
    <row r="42" spans="2:12" ht="12.75">
      <c r="B42" s="7" t="s">
        <v>67</v>
      </c>
      <c r="C42" s="35">
        <v>0.6631944444444444</v>
      </c>
      <c r="D42" s="3" t="s">
        <v>79</v>
      </c>
      <c r="E42" s="2">
        <v>-2.4741921903489263</v>
      </c>
      <c r="F42" s="2">
        <v>3.8974348044346914</v>
      </c>
      <c r="H42" s="88"/>
      <c r="I42" s="89"/>
      <c r="J42" s="89"/>
      <c r="K42" s="89"/>
      <c r="L42" s="90"/>
    </row>
    <row r="43" spans="2:12" ht="12.75">
      <c r="B43" s="7" t="s">
        <v>71</v>
      </c>
      <c r="C43" s="3">
        <v>-0.5</v>
      </c>
      <c r="D43" s="7" t="s">
        <v>59</v>
      </c>
      <c r="F43" s="2"/>
      <c r="H43" s="88"/>
      <c r="I43" s="89"/>
      <c r="J43" s="89"/>
      <c r="K43" s="89"/>
      <c r="L43" s="90"/>
    </row>
    <row r="44" spans="2:12" ht="12.75">
      <c r="B44" s="7" t="s">
        <v>68</v>
      </c>
      <c r="C44" s="35">
        <v>0.4375</v>
      </c>
      <c r="D44" s="3" t="s">
        <v>8</v>
      </c>
      <c r="E44" s="2">
        <v>0.5769795513619056</v>
      </c>
      <c r="F44" s="2">
        <v>0.33290540268978586</v>
      </c>
      <c r="H44" s="88"/>
      <c r="I44" s="89"/>
      <c r="J44" s="89"/>
      <c r="K44" s="89"/>
      <c r="L44" s="90"/>
    </row>
    <row r="45" spans="2:12" ht="12.75">
      <c r="B45" s="7" t="s">
        <v>69</v>
      </c>
      <c r="C45" s="3">
        <v>0</v>
      </c>
      <c r="D45" s="7" t="s">
        <v>59</v>
      </c>
      <c r="F45" s="2"/>
      <c r="H45" s="88"/>
      <c r="I45" s="89"/>
      <c r="J45" s="89"/>
      <c r="K45" s="89"/>
      <c r="L45" s="90"/>
    </row>
    <row r="46" spans="2:12" ht="12.75">
      <c r="B46" s="7" t="s">
        <v>70</v>
      </c>
      <c r="C46" s="35">
        <v>0.4375</v>
      </c>
      <c r="D46" s="3" t="s">
        <v>138</v>
      </c>
      <c r="E46" s="2">
        <v>0.5769795513619056</v>
      </c>
      <c r="F46" s="2">
        <v>0.33290540268978586</v>
      </c>
      <c r="H46" s="88"/>
      <c r="I46" s="89"/>
      <c r="J46" s="89"/>
      <c r="K46" s="89"/>
      <c r="L46" s="90"/>
    </row>
    <row r="47" spans="2:12" ht="12.75">
      <c r="B47" s="7" t="s">
        <v>69</v>
      </c>
      <c r="C47" s="3">
        <v>0</v>
      </c>
      <c r="D47" s="7" t="s">
        <v>59</v>
      </c>
      <c r="F47" s="2"/>
      <c r="H47" s="88"/>
      <c r="I47" s="89"/>
      <c r="J47" s="89"/>
      <c r="K47" s="89"/>
      <c r="L47" s="90"/>
    </row>
    <row r="48" spans="2:12" ht="12.75">
      <c r="B48" s="7" t="s">
        <v>72</v>
      </c>
      <c r="C48" s="6"/>
      <c r="D48" s="3"/>
      <c r="E48" s="2">
        <v>0</v>
      </c>
      <c r="F48" s="2">
        <v>0</v>
      </c>
      <c r="H48" s="88"/>
      <c r="I48" s="89"/>
      <c r="J48" s="89"/>
      <c r="K48" s="89"/>
      <c r="L48" s="90"/>
    </row>
    <row r="49" spans="2:12" ht="12.75">
      <c r="B49" s="7" t="s">
        <v>69</v>
      </c>
      <c r="C49" s="3"/>
      <c r="D49" s="7" t="s">
        <v>59</v>
      </c>
      <c r="F49" s="2"/>
      <c r="H49" s="88"/>
      <c r="I49" s="89"/>
      <c r="J49" s="89"/>
      <c r="K49" s="89"/>
      <c r="L49" s="90"/>
    </row>
    <row r="50" spans="2:12" ht="12.75">
      <c r="B50" s="7" t="s">
        <v>73</v>
      </c>
      <c r="C50" s="6"/>
      <c r="D50" s="3"/>
      <c r="E50" s="2">
        <v>0</v>
      </c>
      <c r="F50" s="2">
        <v>0</v>
      </c>
      <c r="H50" s="88"/>
      <c r="I50" s="89"/>
      <c r="J50" s="89"/>
      <c r="K50" s="89"/>
      <c r="L50" s="90"/>
    </row>
    <row r="51" spans="2:12" ht="13.8" thickBot="1">
      <c r="B51" s="7" t="s">
        <v>69</v>
      </c>
      <c r="C51" s="3"/>
      <c r="D51" s="7" t="s">
        <v>59</v>
      </c>
      <c r="F51" s="2">
        <v>4.563245609814263</v>
      </c>
      <c r="H51" s="91"/>
      <c r="I51" s="92"/>
      <c r="J51" s="92"/>
      <c r="K51" s="92"/>
      <c r="L51" s="93"/>
    </row>
    <row r="52" spans="1:12" ht="12.75">
      <c r="A52" s="29" t="s">
        <v>128</v>
      </c>
      <c r="B52" s="39"/>
      <c r="C52" s="40"/>
      <c r="D52" s="40"/>
      <c r="E52" s="41"/>
      <c r="F52" s="33"/>
      <c r="G52" s="41"/>
      <c r="H52" s="42"/>
      <c r="I52" s="42"/>
      <c r="J52" s="42"/>
      <c r="K52" s="42"/>
      <c r="L52" s="42"/>
    </row>
    <row r="53" spans="2:6" ht="12.75">
      <c r="B53" s="9" t="s">
        <v>119</v>
      </c>
      <c r="C53" s="10" t="s">
        <v>81</v>
      </c>
      <c r="D53" s="10"/>
      <c r="F53" s="2"/>
    </row>
    <row r="54" spans="2:6" ht="12.75">
      <c r="B54" s="7" t="s">
        <v>64</v>
      </c>
      <c r="C54" s="8" t="s">
        <v>124</v>
      </c>
      <c r="D54" s="7"/>
      <c r="E54" t="s">
        <v>129</v>
      </c>
      <c r="F54" s="2"/>
    </row>
    <row r="55" spans="2:6" ht="13.8" thickBot="1">
      <c r="B55" s="7" t="s">
        <v>101</v>
      </c>
      <c r="C55" s="24">
        <v>16</v>
      </c>
      <c r="D55" s="26">
        <v>20</v>
      </c>
      <c r="E55" s="2">
        <v>16.333333333333332</v>
      </c>
      <c r="F55" s="2" t="s">
        <v>106</v>
      </c>
    </row>
    <row r="56" spans="2:12" ht="13.8" thickBot="1">
      <c r="B56" s="7" t="s">
        <v>102</v>
      </c>
      <c r="C56" s="25">
        <v>145</v>
      </c>
      <c r="D56" s="26">
        <v>3</v>
      </c>
      <c r="E56" s="2">
        <v>145.05</v>
      </c>
      <c r="F56" s="2" t="s">
        <v>106</v>
      </c>
      <c r="H56" s="11" t="s">
        <v>84</v>
      </c>
      <c r="I56" s="12"/>
      <c r="J56" s="12"/>
      <c r="K56" s="12"/>
      <c r="L56" s="13"/>
    </row>
    <row r="57" spans="2:12" ht="12.75">
      <c r="B57" s="7" t="s">
        <v>119</v>
      </c>
      <c r="C57" s="19">
        <v>40324</v>
      </c>
      <c r="D57" s="7" t="s">
        <v>94</v>
      </c>
      <c r="F57" s="2"/>
      <c r="H57" s="94" t="s">
        <v>127</v>
      </c>
      <c r="I57" s="95"/>
      <c r="J57" s="95"/>
      <c r="K57" s="95"/>
      <c r="L57" s="96"/>
    </row>
    <row r="58" spans="2:12" ht="12.75">
      <c r="B58" s="7" t="s">
        <v>98</v>
      </c>
      <c r="C58" s="22">
        <v>0.103493827160494</v>
      </c>
      <c r="D58" s="22" t="s">
        <v>137</v>
      </c>
      <c r="E58" s="2"/>
      <c r="H58" s="97"/>
      <c r="I58" s="98"/>
      <c r="J58" s="98"/>
      <c r="K58" s="98"/>
      <c r="L58" s="99"/>
    </row>
    <row r="59" spans="2:12" ht="12.75">
      <c r="B59" s="7" t="s">
        <v>58</v>
      </c>
      <c r="C59" s="5">
        <v>6</v>
      </c>
      <c r="D59" s="7" t="s">
        <v>59</v>
      </c>
      <c r="F59" s="2"/>
      <c r="H59" s="97"/>
      <c r="I59" s="98"/>
      <c r="J59" s="98"/>
      <c r="K59" s="98"/>
      <c r="L59" s="99"/>
    </row>
    <row r="60" spans="2:12" ht="12.75">
      <c r="B60" s="7" t="s">
        <v>62</v>
      </c>
      <c r="C60" s="5">
        <v>2</v>
      </c>
      <c r="D60" s="7" t="s">
        <v>59</v>
      </c>
      <c r="F60" s="2"/>
      <c r="H60" s="97"/>
      <c r="I60" s="98"/>
      <c r="J60" s="98"/>
      <c r="K60" s="98"/>
      <c r="L60" s="99"/>
    </row>
    <row r="61" spans="2:12" ht="12.75">
      <c r="B61" s="7" t="s">
        <v>65</v>
      </c>
      <c r="C61" s="4">
        <v>0.006944444444444444</v>
      </c>
      <c r="D61" s="7" t="s">
        <v>66</v>
      </c>
      <c r="F61" s="2"/>
      <c r="H61" s="97"/>
      <c r="I61" s="98"/>
      <c r="J61" s="98"/>
      <c r="K61" s="98"/>
      <c r="L61" s="99"/>
    </row>
    <row r="62" spans="3:12" ht="12.75">
      <c r="C62" s="2"/>
      <c r="E62" t="s">
        <v>82</v>
      </c>
      <c r="F62" s="2" t="s">
        <v>83</v>
      </c>
      <c r="H62" s="97"/>
      <c r="I62" s="98"/>
      <c r="J62" s="98"/>
      <c r="K62" s="98"/>
      <c r="L62" s="99"/>
    </row>
    <row r="63" spans="2:12" ht="12.75">
      <c r="B63" s="7" t="s">
        <v>67</v>
      </c>
      <c r="C63" s="35">
        <v>0.3611111111111111</v>
      </c>
      <c r="D63" s="3" t="s">
        <v>79</v>
      </c>
      <c r="E63" s="2">
        <v>2.591803218903019</v>
      </c>
      <c r="F63" s="2">
        <v>0.008427831000955607</v>
      </c>
      <c r="H63" s="97"/>
      <c r="I63" s="98"/>
      <c r="J63" s="98"/>
      <c r="K63" s="98"/>
      <c r="L63" s="99"/>
    </row>
    <row r="64" spans="2:12" ht="12.75">
      <c r="B64" s="7" t="s">
        <v>71</v>
      </c>
      <c r="C64" s="3">
        <v>2.5</v>
      </c>
      <c r="D64" s="7" t="s">
        <v>59</v>
      </c>
      <c r="F64" s="2"/>
      <c r="H64" s="97"/>
      <c r="I64" s="98"/>
      <c r="J64" s="98"/>
      <c r="K64" s="98"/>
      <c r="L64" s="99"/>
    </row>
    <row r="65" spans="2:12" ht="12.75">
      <c r="B65" s="7" t="s">
        <v>68</v>
      </c>
      <c r="C65" s="35">
        <v>0.34027777777777773</v>
      </c>
      <c r="D65" s="3" t="s">
        <v>126</v>
      </c>
      <c r="E65" s="2">
        <v>4.066855117622607</v>
      </c>
      <c r="F65" s="2">
        <v>0.00446960675233263</v>
      </c>
      <c r="H65" s="97"/>
      <c r="I65" s="98"/>
      <c r="J65" s="98"/>
      <c r="K65" s="98"/>
      <c r="L65" s="99"/>
    </row>
    <row r="66" spans="2:12" ht="12.75">
      <c r="B66" s="7" t="s">
        <v>69</v>
      </c>
      <c r="C66" s="3">
        <v>4</v>
      </c>
      <c r="D66" s="7" t="s">
        <v>59</v>
      </c>
      <c r="F66" s="2"/>
      <c r="H66" s="97"/>
      <c r="I66" s="98"/>
      <c r="J66" s="98"/>
      <c r="K66" s="98"/>
      <c r="L66" s="99"/>
    </row>
    <row r="67" spans="2:12" ht="12.75">
      <c r="B67" s="7" t="s">
        <v>70</v>
      </c>
      <c r="C67" s="35">
        <v>0.35625</v>
      </c>
      <c r="D67" s="3" t="s">
        <v>125</v>
      </c>
      <c r="E67" s="2">
        <v>2.9428827324207423</v>
      </c>
      <c r="F67" s="2">
        <v>0.0032623822557205254</v>
      </c>
      <c r="H67" s="97"/>
      <c r="I67" s="98"/>
      <c r="J67" s="98"/>
      <c r="K67" s="98"/>
      <c r="L67" s="99"/>
    </row>
    <row r="68" spans="2:12" ht="12.75">
      <c r="B68" s="7" t="s">
        <v>69</v>
      </c>
      <c r="C68" s="3">
        <v>3</v>
      </c>
      <c r="D68" s="7" t="s">
        <v>59</v>
      </c>
      <c r="F68" s="2"/>
      <c r="H68" s="97"/>
      <c r="I68" s="98"/>
      <c r="J68" s="98"/>
      <c r="K68" s="98"/>
      <c r="L68" s="99"/>
    </row>
    <row r="69" spans="2:12" ht="12.75">
      <c r="B69" s="7" t="s">
        <v>72</v>
      </c>
      <c r="C69" s="16"/>
      <c r="D69" s="3"/>
      <c r="E69" s="2">
        <v>0</v>
      </c>
      <c r="F69" s="2">
        <v>0</v>
      </c>
      <c r="H69" s="100"/>
      <c r="I69" s="101"/>
      <c r="J69" s="101"/>
      <c r="K69" s="101"/>
      <c r="L69" s="102"/>
    </row>
    <row r="70" spans="2:12" ht="12.75">
      <c r="B70" s="7" t="s">
        <v>69</v>
      </c>
      <c r="C70" s="3"/>
      <c r="D70" s="7" t="s">
        <v>59</v>
      </c>
      <c r="F70" s="2"/>
      <c r="H70" s="100"/>
      <c r="I70" s="101"/>
      <c r="J70" s="101"/>
      <c r="K70" s="101"/>
      <c r="L70" s="102"/>
    </row>
    <row r="71" spans="2:12" ht="12.75">
      <c r="B71" s="7" t="s">
        <v>73</v>
      </c>
      <c r="C71" s="6"/>
      <c r="D71" s="3"/>
      <c r="E71" s="2">
        <v>0</v>
      </c>
      <c r="F71" s="2">
        <v>0</v>
      </c>
      <c r="H71" s="100"/>
      <c r="I71" s="101"/>
      <c r="J71" s="101"/>
      <c r="K71" s="101"/>
      <c r="L71" s="102"/>
    </row>
    <row r="72" spans="2:12" ht="13.8" thickBot="1">
      <c r="B72" s="7" t="s">
        <v>69</v>
      </c>
      <c r="C72" s="3"/>
      <c r="D72" s="7" t="s">
        <v>59</v>
      </c>
      <c r="F72" s="2">
        <v>0.016159820009008764</v>
      </c>
      <c r="H72" s="103"/>
      <c r="I72" s="104"/>
      <c r="J72" s="104"/>
      <c r="K72" s="104"/>
      <c r="L72" s="105"/>
    </row>
    <row r="73" ht="12.75">
      <c r="A73" s="29" t="s">
        <v>10</v>
      </c>
    </row>
    <row r="74" spans="2:6" ht="12.75">
      <c r="B74" s="9" t="s">
        <v>119</v>
      </c>
      <c r="C74" s="10" t="s">
        <v>81</v>
      </c>
      <c r="D74" s="10"/>
      <c r="F74" s="2"/>
    </row>
    <row r="75" spans="2:6" ht="12.75">
      <c r="B75" s="7" t="s">
        <v>64</v>
      </c>
      <c r="C75" s="8" t="s">
        <v>77</v>
      </c>
      <c r="D75" s="7"/>
      <c r="E75" t="s">
        <v>14</v>
      </c>
      <c r="F75" s="2"/>
    </row>
    <row r="76" spans="2:6" ht="13.8" thickBot="1">
      <c r="B76" s="7" t="s">
        <v>101</v>
      </c>
      <c r="C76" s="24">
        <v>16</v>
      </c>
      <c r="D76" s="26">
        <v>51</v>
      </c>
      <c r="E76" s="2">
        <v>16.85</v>
      </c>
      <c r="F76" s="2" t="s">
        <v>106</v>
      </c>
    </row>
    <row r="77" spans="2:12" ht="13.8" thickBot="1">
      <c r="B77" s="7" t="s">
        <v>102</v>
      </c>
      <c r="C77" s="25">
        <v>144</v>
      </c>
      <c r="D77" s="26">
        <v>42</v>
      </c>
      <c r="E77" s="2">
        <v>144.7</v>
      </c>
      <c r="F77" s="2" t="s">
        <v>106</v>
      </c>
      <c r="H77" s="11" t="s">
        <v>84</v>
      </c>
      <c r="I77" s="12"/>
      <c r="J77" s="12"/>
      <c r="K77" s="12"/>
      <c r="L77" s="13"/>
    </row>
    <row r="78" spans="2:12" ht="12.75">
      <c r="B78" s="7" t="s">
        <v>119</v>
      </c>
      <c r="C78" s="19">
        <v>40306</v>
      </c>
      <c r="D78" s="7" t="s">
        <v>90</v>
      </c>
      <c r="F78" s="2"/>
      <c r="H78" s="94" t="s">
        <v>15</v>
      </c>
      <c r="I78" s="95"/>
      <c r="J78" s="95"/>
      <c r="K78" s="95"/>
      <c r="L78" s="96"/>
    </row>
    <row r="79" spans="2:12" ht="12.75">
      <c r="B79" s="7" t="s">
        <v>98</v>
      </c>
      <c r="C79" s="22">
        <v>0.9875</v>
      </c>
      <c r="D79" s="22" t="s">
        <v>136</v>
      </c>
      <c r="E79" s="2"/>
      <c r="H79" s="97"/>
      <c r="I79" s="98"/>
      <c r="J79" s="98"/>
      <c r="K79" s="98"/>
      <c r="L79" s="99"/>
    </row>
    <row r="80" spans="2:12" ht="12.75">
      <c r="B80" s="7" t="s">
        <v>58</v>
      </c>
      <c r="C80" s="14">
        <v>3.9191927445307484</v>
      </c>
      <c r="D80" s="7" t="s">
        <v>59</v>
      </c>
      <c r="F80" s="2"/>
      <c r="H80" s="97"/>
      <c r="I80" s="98"/>
      <c r="J80" s="98"/>
      <c r="K80" s="98"/>
      <c r="L80" s="99"/>
    </row>
    <row r="81" spans="2:12" ht="12.75">
      <c r="B81" s="7" t="s">
        <v>62</v>
      </c>
      <c r="C81" s="14">
        <v>0.34705649881079703</v>
      </c>
      <c r="D81" s="7" t="s">
        <v>59</v>
      </c>
      <c r="F81" s="2"/>
      <c r="H81" s="97"/>
      <c r="I81" s="98"/>
      <c r="J81" s="98"/>
      <c r="K81" s="98"/>
      <c r="L81" s="99"/>
    </row>
    <row r="82" spans="2:12" ht="12.75">
      <c r="B82" s="7" t="s">
        <v>65</v>
      </c>
      <c r="C82" s="4">
        <v>0</v>
      </c>
      <c r="D82" s="7" t="s">
        <v>66</v>
      </c>
      <c r="F82" s="2"/>
      <c r="H82" s="97"/>
      <c r="I82" s="98"/>
      <c r="J82" s="98"/>
      <c r="K82" s="98"/>
      <c r="L82" s="99"/>
    </row>
    <row r="83" spans="3:12" ht="12.75">
      <c r="C83" s="2"/>
      <c r="E83" t="s">
        <v>82</v>
      </c>
      <c r="F83" s="2" t="s">
        <v>83</v>
      </c>
      <c r="H83" s="97"/>
      <c r="I83" s="98"/>
      <c r="J83" s="98"/>
      <c r="K83" s="98"/>
      <c r="L83" s="99"/>
    </row>
    <row r="84" spans="2:12" ht="12.75">
      <c r="B84" s="7" t="s">
        <v>67</v>
      </c>
      <c r="C84" s="35">
        <v>0.3125</v>
      </c>
      <c r="D84" s="3" t="s">
        <v>79</v>
      </c>
      <c r="E84" s="2">
        <v>-2.4510153904096565</v>
      </c>
      <c r="F84" s="2">
        <v>0.002602570058649686</v>
      </c>
      <c r="H84" s="97"/>
      <c r="I84" s="98"/>
      <c r="J84" s="98"/>
      <c r="K84" s="98"/>
      <c r="L84" s="99"/>
    </row>
    <row r="85" spans="2:12" ht="12.75">
      <c r="B85" s="7" t="s">
        <v>71</v>
      </c>
      <c r="C85" s="3">
        <v>-2.4</v>
      </c>
      <c r="D85" s="7" t="s">
        <v>59</v>
      </c>
      <c r="F85" s="2"/>
      <c r="H85" s="97"/>
      <c r="I85" s="98"/>
      <c r="J85" s="98"/>
      <c r="K85" s="98"/>
      <c r="L85" s="99"/>
    </row>
    <row r="86" spans="2:12" ht="12.75">
      <c r="B86" s="7" t="s">
        <v>68</v>
      </c>
      <c r="C86" s="35">
        <v>0.5729166666666666</v>
      </c>
      <c r="D86" s="3" t="s">
        <v>78</v>
      </c>
      <c r="E86" s="2">
        <v>3.1980551215733004</v>
      </c>
      <c r="F86" s="2">
        <v>0.4872809527547152</v>
      </c>
      <c r="H86" s="97"/>
      <c r="I86" s="98"/>
      <c r="J86" s="98"/>
      <c r="K86" s="98"/>
      <c r="L86" s="99"/>
    </row>
    <row r="87" spans="2:12" ht="12.75">
      <c r="B87" s="7" t="s">
        <v>69</v>
      </c>
      <c r="C87" s="3">
        <v>2.5</v>
      </c>
      <c r="D87" s="7" t="s">
        <v>59</v>
      </c>
      <c r="F87" s="2"/>
      <c r="H87" s="97"/>
      <c r="I87" s="98"/>
      <c r="J87" s="98"/>
      <c r="K87" s="98"/>
      <c r="L87" s="99"/>
    </row>
    <row r="88" spans="2:12" ht="12.75">
      <c r="B88" s="7" t="s">
        <v>70</v>
      </c>
      <c r="C88" s="35">
        <v>0.625</v>
      </c>
      <c r="D88" s="3" t="s">
        <v>78</v>
      </c>
      <c r="E88" s="2">
        <v>4.23616190233283</v>
      </c>
      <c r="F88" s="2">
        <v>0.06961054178063121</v>
      </c>
      <c r="H88" s="97"/>
      <c r="I88" s="98"/>
      <c r="J88" s="98"/>
      <c r="K88" s="98"/>
      <c r="L88" s="99"/>
    </row>
    <row r="89" spans="2:12" ht="12.75">
      <c r="B89" s="7" t="s">
        <v>69</v>
      </c>
      <c r="C89" s="3">
        <v>4.5</v>
      </c>
      <c r="D89" s="7" t="s">
        <v>59</v>
      </c>
      <c r="F89" s="2"/>
      <c r="H89" s="97"/>
      <c r="I89" s="98"/>
      <c r="J89" s="98"/>
      <c r="K89" s="98"/>
      <c r="L89" s="99"/>
    </row>
    <row r="90" spans="2:12" ht="12.75">
      <c r="B90" s="7" t="s">
        <v>72</v>
      </c>
      <c r="C90" s="35">
        <v>0.4895833333333333</v>
      </c>
      <c r="D90" s="3" t="s">
        <v>80</v>
      </c>
      <c r="E90" s="2">
        <v>-0.4198561368700855</v>
      </c>
      <c r="F90" s="2">
        <v>0.17627917566747198</v>
      </c>
      <c r="H90" s="100"/>
      <c r="I90" s="101"/>
      <c r="J90" s="101"/>
      <c r="K90" s="101"/>
      <c r="L90" s="102"/>
    </row>
    <row r="91" spans="2:12" ht="12.75">
      <c r="B91" s="7" t="s">
        <v>69</v>
      </c>
      <c r="C91" s="3">
        <v>0</v>
      </c>
      <c r="D91" s="7" t="s">
        <v>59</v>
      </c>
      <c r="F91" s="2"/>
      <c r="H91" s="100"/>
      <c r="I91" s="101"/>
      <c r="J91" s="101"/>
      <c r="K91" s="101"/>
      <c r="L91" s="102"/>
    </row>
    <row r="92" spans="2:12" ht="12.75">
      <c r="B92" s="7" t="s">
        <v>73</v>
      </c>
      <c r="C92" s="6"/>
      <c r="D92" s="3"/>
      <c r="E92" s="2">
        <v>0</v>
      </c>
      <c r="F92" s="2">
        <v>0</v>
      </c>
      <c r="H92" s="100"/>
      <c r="I92" s="101"/>
      <c r="J92" s="101"/>
      <c r="K92" s="101"/>
      <c r="L92" s="102"/>
    </row>
    <row r="93" spans="2:12" ht="13.8" thickBot="1">
      <c r="B93" s="7" t="s">
        <v>69</v>
      </c>
      <c r="C93" s="3"/>
      <c r="D93" s="7" t="s">
        <v>59</v>
      </c>
      <c r="F93" s="2">
        <v>0.7357732402614681</v>
      </c>
      <c r="H93" s="103"/>
      <c r="I93" s="104"/>
      <c r="J93" s="104"/>
      <c r="K93" s="104"/>
      <c r="L93" s="105"/>
    </row>
    <row r="94" ht="12.75">
      <c r="A94" s="29" t="s">
        <v>17</v>
      </c>
    </row>
    <row r="95" spans="2:6" ht="12.75">
      <c r="B95" s="9" t="s">
        <v>119</v>
      </c>
      <c r="C95" s="10" t="s">
        <v>81</v>
      </c>
      <c r="D95" s="10"/>
      <c r="F95" s="2"/>
    </row>
    <row r="96" spans="2:6" ht="12.75">
      <c r="B96" s="7" t="s">
        <v>64</v>
      </c>
      <c r="C96" s="8" t="s">
        <v>76</v>
      </c>
      <c r="D96" s="7"/>
      <c r="E96" t="s">
        <v>18</v>
      </c>
      <c r="F96" s="2"/>
    </row>
    <row r="97" spans="2:6" ht="13.8" thickBot="1">
      <c r="B97" s="7" t="s">
        <v>101</v>
      </c>
      <c r="C97" s="24">
        <v>16</v>
      </c>
      <c r="D97" s="26">
        <v>22</v>
      </c>
      <c r="E97" s="2">
        <v>16.366666666666667</v>
      </c>
      <c r="F97" s="2" t="s">
        <v>106</v>
      </c>
    </row>
    <row r="98" spans="2:12" ht="13.8" thickBot="1">
      <c r="B98" s="7" t="s">
        <v>102</v>
      </c>
      <c r="C98" s="25">
        <v>144</v>
      </c>
      <c r="D98" s="26">
        <v>21</v>
      </c>
      <c r="E98" s="2">
        <v>144.35</v>
      </c>
      <c r="F98" s="2" t="s">
        <v>106</v>
      </c>
      <c r="H98" s="11" t="s">
        <v>84</v>
      </c>
      <c r="I98" s="12"/>
      <c r="J98" s="12"/>
      <c r="K98" s="12"/>
      <c r="L98" s="13"/>
    </row>
    <row r="99" spans="2:12" ht="12.75">
      <c r="B99" s="7" t="s">
        <v>119</v>
      </c>
      <c r="C99" s="19">
        <v>40305</v>
      </c>
      <c r="D99" s="7" t="s">
        <v>87</v>
      </c>
      <c r="F99" s="2"/>
      <c r="H99" s="94" t="s">
        <v>16</v>
      </c>
      <c r="I99" s="95"/>
      <c r="J99" s="95"/>
      <c r="K99" s="95"/>
      <c r="L99" s="96"/>
    </row>
    <row r="100" spans="2:12" ht="12.75">
      <c r="B100" s="7" t="s">
        <v>98</v>
      </c>
      <c r="C100" s="22">
        <v>0.4631543209876544</v>
      </c>
      <c r="D100" s="22" t="s">
        <v>137</v>
      </c>
      <c r="E100" s="2"/>
      <c r="H100" s="97"/>
      <c r="I100" s="98"/>
      <c r="J100" s="98"/>
      <c r="K100" s="98"/>
      <c r="L100" s="99"/>
    </row>
    <row r="101" spans="2:12" ht="12.75">
      <c r="B101" s="7" t="s">
        <v>58</v>
      </c>
      <c r="C101" s="14">
        <v>6</v>
      </c>
      <c r="D101" s="7" t="s">
        <v>59</v>
      </c>
      <c r="F101" s="2"/>
      <c r="H101" s="97"/>
      <c r="I101" s="98"/>
      <c r="J101" s="98"/>
      <c r="K101" s="98"/>
      <c r="L101" s="99"/>
    </row>
    <row r="102" spans="2:12" ht="12.75">
      <c r="B102" s="7" t="s">
        <v>62</v>
      </c>
      <c r="C102" s="14">
        <v>0</v>
      </c>
      <c r="D102" s="7" t="s">
        <v>59</v>
      </c>
      <c r="F102" s="2"/>
      <c r="H102" s="97"/>
      <c r="I102" s="98"/>
      <c r="J102" s="98"/>
      <c r="K102" s="98"/>
      <c r="L102" s="99"/>
    </row>
    <row r="103" spans="2:12" ht="12.75">
      <c r="B103" s="7" t="s">
        <v>65</v>
      </c>
      <c r="C103" s="4">
        <v>0.041666666666666664</v>
      </c>
      <c r="D103" s="7" t="s">
        <v>66</v>
      </c>
      <c r="F103" s="2"/>
      <c r="H103" s="97"/>
      <c r="I103" s="98"/>
      <c r="J103" s="98"/>
      <c r="K103" s="98"/>
      <c r="L103" s="99"/>
    </row>
    <row r="104" spans="3:12" ht="12.75">
      <c r="C104" s="2"/>
      <c r="E104" t="s">
        <v>82</v>
      </c>
      <c r="F104" s="2" t="s">
        <v>83</v>
      </c>
      <c r="H104" s="97"/>
      <c r="I104" s="98"/>
      <c r="J104" s="98"/>
      <c r="K104" s="98"/>
      <c r="L104" s="99"/>
    </row>
    <row r="105" spans="2:12" ht="12.75">
      <c r="B105" s="7" t="s">
        <v>67</v>
      </c>
      <c r="C105" s="35">
        <v>0.5</v>
      </c>
      <c r="D105" s="3" t="s">
        <v>79</v>
      </c>
      <c r="E105" s="2">
        <v>-0.350917661972489</v>
      </c>
      <c r="F105" s="2">
        <v>0.022225543511749046</v>
      </c>
      <c r="H105" s="97"/>
      <c r="I105" s="98"/>
      <c r="J105" s="98"/>
      <c r="K105" s="98"/>
      <c r="L105" s="99"/>
    </row>
    <row r="106" spans="2:12" ht="12.75">
      <c r="B106" s="7" t="s">
        <v>71</v>
      </c>
      <c r="C106" s="3">
        <v>-0.5</v>
      </c>
      <c r="D106" s="7" t="s">
        <v>59</v>
      </c>
      <c r="F106" s="2"/>
      <c r="H106" s="97"/>
      <c r="I106" s="98"/>
      <c r="J106" s="98"/>
      <c r="K106" s="98"/>
      <c r="L106" s="99"/>
    </row>
    <row r="107" spans="2:12" ht="12.75">
      <c r="B107" s="7" t="s">
        <v>68</v>
      </c>
      <c r="C107" s="35">
        <v>0.4791666666666667</v>
      </c>
      <c r="D107" s="3" t="s">
        <v>85</v>
      </c>
      <c r="E107" s="2">
        <v>-1.8383814822191265</v>
      </c>
      <c r="F107" s="2">
        <v>0.02612054528968654</v>
      </c>
      <c r="H107" s="97"/>
      <c r="I107" s="98"/>
      <c r="J107" s="98"/>
      <c r="K107" s="98"/>
      <c r="L107" s="99"/>
    </row>
    <row r="108" spans="2:12" ht="12.75">
      <c r="B108" s="7" t="s">
        <v>69</v>
      </c>
      <c r="C108" s="3">
        <v>-2</v>
      </c>
      <c r="D108" s="7" t="s">
        <v>59</v>
      </c>
      <c r="F108" s="2"/>
      <c r="H108" s="97"/>
      <c r="I108" s="98"/>
      <c r="J108" s="98"/>
      <c r="K108" s="98"/>
      <c r="L108" s="99"/>
    </row>
    <row r="109" spans="2:12" ht="12.75">
      <c r="B109" s="7" t="s">
        <v>70</v>
      </c>
      <c r="C109" s="35">
        <v>0.5069444444444444</v>
      </c>
      <c r="D109" s="3" t="s">
        <v>79</v>
      </c>
      <c r="E109" s="2">
        <v>0.15463665643622093</v>
      </c>
      <c r="F109" s="2">
        <v>0.023912495513773828</v>
      </c>
      <c r="H109" s="97"/>
      <c r="I109" s="98"/>
      <c r="J109" s="98"/>
      <c r="K109" s="98"/>
      <c r="L109" s="99"/>
    </row>
    <row r="110" spans="2:12" ht="12.75">
      <c r="B110" s="7" t="s">
        <v>69</v>
      </c>
      <c r="C110" s="3">
        <v>0</v>
      </c>
      <c r="D110" s="7" t="s">
        <v>59</v>
      </c>
      <c r="F110" s="2"/>
      <c r="H110" s="97"/>
      <c r="I110" s="98"/>
      <c r="J110" s="98"/>
      <c r="K110" s="98"/>
      <c r="L110" s="99"/>
    </row>
    <row r="111" spans="2:12" ht="12.75">
      <c r="B111" s="7" t="s">
        <v>72</v>
      </c>
      <c r="C111" s="35">
        <v>0.5208333333333334</v>
      </c>
      <c r="D111" s="3" t="s">
        <v>79</v>
      </c>
      <c r="E111" s="2">
        <v>1.158868449500162</v>
      </c>
      <c r="F111" s="2">
        <v>0.7075022852462616</v>
      </c>
      <c r="H111" s="100"/>
      <c r="I111" s="101"/>
      <c r="J111" s="101"/>
      <c r="K111" s="101"/>
      <c r="L111" s="102"/>
    </row>
    <row r="112" spans="2:12" ht="12.75">
      <c r="B112" s="7" t="s">
        <v>69</v>
      </c>
      <c r="C112" s="3">
        <v>2</v>
      </c>
      <c r="D112" s="7" t="s">
        <v>59</v>
      </c>
      <c r="F112" s="2"/>
      <c r="H112" s="100"/>
      <c r="I112" s="101"/>
      <c r="J112" s="101"/>
      <c r="K112" s="101"/>
      <c r="L112" s="102"/>
    </row>
    <row r="113" spans="2:12" ht="12.75">
      <c r="B113" s="7" t="s">
        <v>73</v>
      </c>
      <c r="C113" s="6"/>
      <c r="D113" s="3"/>
      <c r="E113" s="2">
        <v>0</v>
      </c>
      <c r="F113" s="2">
        <v>0</v>
      </c>
      <c r="H113" s="100"/>
      <c r="I113" s="101"/>
      <c r="J113" s="101"/>
      <c r="K113" s="101"/>
      <c r="L113" s="102"/>
    </row>
    <row r="114" spans="2:12" ht="13.8" thickBot="1">
      <c r="B114" s="7" t="s">
        <v>69</v>
      </c>
      <c r="C114" s="3"/>
      <c r="D114" s="7" t="s">
        <v>59</v>
      </c>
      <c r="F114" s="2">
        <v>0.779760869561471</v>
      </c>
      <c r="H114" s="103"/>
      <c r="I114" s="104"/>
      <c r="J114" s="104"/>
      <c r="K114" s="104"/>
      <c r="L114" s="105"/>
    </row>
    <row r="115" ht="12.75">
      <c r="A115" s="29" t="s">
        <v>20</v>
      </c>
    </row>
    <row r="116" spans="2:6" ht="12.75">
      <c r="B116" s="9" t="s">
        <v>119</v>
      </c>
      <c r="C116" s="10" t="s">
        <v>81</v>
      </c>
      <c r="D116" s="10"/>
      <c r="F116" s="2"/>
    </row>
    <row r="117" spans="2:6" ht="12.75">
      <c r="B117" s="7" t="s">
        <v>64</v>
      </c>
      <c r="C117" s="8" t="s">
        <v>74</v>
      </c>
      <c r="D117" s="7"/>
      <c r="E117" t="s">
        <v>21</v>
      </c>
      <c r="F117" s="2"/>
    </row>
    <row r="118" spans="2:6" ht="13.8" thickBot="1">
      <c r="B118" s="7" t="s">
        <v>101</v>
      </c>
      <c r="C118" s="24">
        <v>16</v>
      </c>
      <c r="D118" s="26">
        <v>37</v>
      </c>
      <c r="E118" s="2">
        <v>16.566666666666666</v>
      </c>
      <c r="F118" s="2" t="s">
        <v>106</v>
      </c>
    </row>
    <row r="119" spans="2:12" ht="13.8" thickBot="1">
      <c r="B119" s="7" t="s">
        <v>102</v>
      </c>
      <c r="C119" s="25">
        <v>143</v>
      </c>
      <c r="D119" s="26">
        <v>45</v>
      </c>
      <c r="E119" s="2">
        <v>143.75</v>
      </c>
      <c r="F119" s="2" t="s">
        <v>106</v>
      </c>
      <c r="H119" s="11" t="s">
        <v>84</v>
      </c>
      <c r="I119" s="12"/>
      <c r="J119" s="12"/>
      <c r="K119" s="12"/>
      <c r="L119" s="13"/>
    </row>
    <row r="120" spans="2:12" ht="12.75">
      <c r="B120" s="7" t="s">
        <v>119</v>
      </c>
      <c r="C120" s="19">
        <v>40298</v>
      </c>
      <c r="D120" s="7" t="s">
        <v>87</v>
      </c>
      <c r="F120" s="2"/>
      <c r="H120" s="94" t="s">
        <v>19</v>
      </c>
      <c r="I120" s="95"/>
      <c r="J120" s="95"/>
      <c r="K120" s="95"/>
      <c r="L120" s="96"/>
    </row>
    <row r="121" spans="2:12" ht="12.75">
      <c r="B121" s="7" t="s">
        <v>98</v>
      </c>
      <c r="C121" s="22">
        <v>0.20070061728395067</v>
      </c>
      <c r="D121" s="22" t="s">
        <v>137</v>
      </c>
      <c r="E121" s="2"/>
      <c r="H121" s="97"/>
      <c r="I121" s="98"/>
      <c r="J121" s="98"/>
      <c r="K121" s="98"/>
      <c r="L121" s="99"/>
    </row>
    <row r="122" spans="2:12" ht="12.75">
      <c r="B122" s="7" t="s">
        <v>58</v>
      </c>
      <c r="C122" s="17">
        <v>4.5</v>
      </c>
      <c r="D122" s="7" t="s">
        <v>59</v>
      </c>
      <c r="F122" s="2"/>
      <c r="H122" s="97"/>
      <c r="I122" s="98"/>
      <c r="J122" s="98"/>
      <c r="K122" s="98"/>
      <c r="L122" s="99"/>
    </row>
    <row r="123" spans="2:12" ht="12.75">
      <c r="B123" s="7" t="s">
        <v>62</v>
      </c>
      <c r="C123" s="17">
        <v>6.1</v>
      </c>
      <c r="D123" s="7" t="s">
        <v>59</v>
      </c>
      <c r="F123" s="2"/>
      <c r="H123" s="97"/>
      <c r="I123" s="98"/>
      <c r="J123" s="98"/>
      <c r="K123" s="98"/>
      <c r="L123" s="99"/>
    </row>
    <row r="124" spans="2:12" ht="12.75">
      <c r="B124" s="7" t="s">
        <v>65</v>
      </c>
      <c r="C124" s="4">
        <v>0.07291666666666667</v>
      </c>
      <c r="D124" s="7" t="s">
        <v>66</v>
      </c>
      <c r="F124" s="2"/>
      <c r="H124" s="97"/>
      <c r="I124" s="98"/>
      <c r="J124" s="98"/>
      <c r="K124" s="98"/>
      <c r="L124" s="99"/>
    </row>
    <row r="125" spans="3:12" ht="12.75">
      <c r="C125" s="2"/>
      <c r="E125" t="s">
        <v>82</v>
      </c>
      <c r="F125" s="2" t="s">
        <v>83</v>
      </c>
      <c r="H125" s="97"/>
      <c r="I125" s="98"/>
      <c r="J125" s="98"/>
      <c r="K125" s="98"/>
      <c r="L125" s="99"/>
    </row>
    <row r="126" spans="2:12" ht="12.75">
      <c r="B126" s="7" t="s">
        <v>67</v>
      </c>
      <c r="C126" s="35">
        <v>0.5854166666666667</v>
      </c>
      <c r="D126" s="3" t="s">
        <v>79</v>
      </c>
      <c r="E126" s="2">
        <v>3.4011148015044936</v>
      </c>
      <c r="F126" s="2">
        <v>0.08933236187969834</v>
      </c>
      <c r="H126" s="97"/>
      <c r="I126" s="98"/>
      <c r="J126" s="98"/>
      <c r="K126" s="98"/>
      <c r="L126" s="99"/>
    </row>
    <row r="127" spans="2:12" ht="12.75">
      <c r="B127" s="7" t="s">
        <v>71</v>
      </c>
      <c r="C127" s="3">
        <v>3.7</v>
      </c>
      <c r="D127" s="7" t="s">
        <v>59</v>
      </c>
      <c r="F127" s="2"/>
      <c r="H127" s="97"/>
      <c r="I127" s="98"/>
      <c r="J127" s="98"/>
      <c r="K127" s="98"/>
      <c r="L127" s="99"/>
    </row>
    <row r="128" spans="2:12" ht="12.75">
      <c r="B128" s="7" t="s">
        <v>68</v>
      </c>
      <c r="C128" s="35">
        <v>0.5416666666666666</v>
      </c>
      <c r="D128" s="3" t="s">
        <v>85</v>
      </c>
      <c r="E128" s="2">
        <v>5.596466897866386</v>
      </c>
      <c r="F128" s="2">
        <v>0.041425723664132046</v>
      </c>
      <c r="H128" s="97"/>
      <c r="I128" s="98"/>
      <c r="J128" s="98"/>
      <c r="K128" s="98"/>
      <c r="L128" s="99"/>
    </row>
    <row r="129" spans="2:12" ht="12.75">
      <c r="B129" s="7" t="s">
        <v>69</v>
      </c>
      <c r="C129" s="15">
        <v>5.8</v>
      </c>
      <c r="D129" s="7" t="s">
        <v>59</v>
      </c>
      <c r="F129" s="2"/>
      <c r="H129" s="97"/>
      <c r="I129" s="98"/>
      <c r="J129" s="98"/>
      <c r="K129" s="98"/>
      <c r="L129" s="99"/>
    </row>
    <row r="130" spans="2:12" ht="12.75">
      <c r="B130" s="7" t="s">
        <v>70</v>
      </c>
      <c r="C130" s="35">
        <v>0.5555555555555556</v>
      </c>
      <c r="D130" s="3" t="s">
        <v>85</v>
      </c>
      <c r="E130" s="2">
        <v>4.8532788247136445</v>
      </c>
      <c r="F130" s="2">
        <v>0.2054616929337825</v>
      </c>
      <c r="H130" s="97"/>
      <c r="I130" s="98"/>
      <c r="J130" s="98"/>
      <c r="K130" s="98"/>
      <c r="L130" s="99"/>
    </row>
    <row r="131" spans="2:12" ht="12.75">
      <c r="B131" s="7" t="s">
        <v>69</v>
      </c>
      <c r="C131" s="3">
        <v>4.4</v>
      </c>
      <c r="D131" s="7" t="s">
        <v>59</v>
      </c>
      <c r="F131" s="2"/>
      <c r="H131" s="97"/>
      <c r="I131" s="98"/>
      <c r="J131" s="98"/>
      <c r="K131" s="98"/>
      <c r="L131" s="99"/>
    </row>
    <row r="132" spans="2:12" ht="12.75">
      <c r="B132" s="7" t="s">
        <v>72</v>
      </c>
      <c r="C132" s="36">
        <v>0.7083333333333334</v>
      </c>
      <c r="D132" s="3" t="s">
        <v>86</v>
      </c>
      <c r="E132" s="2">
        <v>2.297959308073586</v>
      </c>
      <c r="F132" s="2">
        <v>0.0408204411941042</v>
      </c>
      <c r="H132" s="100"/>
      <c r="I132" s="101"/>
      <c r="J132" s="101"/>
      <c r="K132" s="101"/>
      <c r="L132" s="102"/>
    </row>
    <row r="133" spans="2:12" ht="12.75">
      <c r="B133" s="7" t="s">
        <v>69</v>
      </c>
      <c r="C133" s="3">
        <v>2.5</v>
      </c>
      <c r="D133" s="7" t="s">
        <v>59</v>
      </c>
      <c r="F133" s="2"/>
      <c r="H133" s="100"/>
      <c r="I133" s="101"/>
      <c r="J133" s="101"/>
      <c r="K133" s="101"/>
      <c r="L133" s="102"/>
    </row>
    <row r="134" spans="2:12" ht="12.75">
      <c r="B134" s="7" t="s">
        <v>73</v>
      </c>
      <c r="C134" s="35">
        <v>0.625</v>
      </c>
      <c r="D134" s="3" t="s">
        <v>86</v>
      </c>
      <c r="E134" s="2">
        <v>2.042370865271324</v>
      </c>
      <c r="F134" s="2">
        <v>0.0017952902238406853</v>
      </c>
      <c r="H134" s="100"/>
      <c r="I134" s="101"/>
      <c r="J134" s="101"/>
      <c r="K134" s="101"/>
      <c r="L134" s="102"/>
    </row>
    <row r="135" spans="2:12" ht="13.8" thickBot="1">
      <c r="B135" s="7" t="s">
        <v>69</v>
      </c>
      <c r="C135" s="3">
        <v>2</v>
      </c>
      <c r="D135" s="7" t="s">
        <v>59</v>
      </c>
      <c r="F135" s="2">
        <v>0.37883550989555775</v>
      </c>
      <c r="H135" s="103"/>
      <c r="I135" s="104"/>
      <c r="J135" s="104"/>
      <c r="K135" s="104"/>
      <c r="L135" s="105"/>
    </row>
    <row r="136" ht="12.75">
      <c r="A136" s="29" t="s">
        <v>22</v>
      </c>
    </row>
    <row r="137" spans="2:6" ht="12.75">
      <c r="B137" s="9" t="s">
        <v>119</v>
      </c>
      <c r="C137" s="10" t="s">
        <v>81</v>
      </c>
      <c r="D137" s="10"/>
      <c r="F137" s="2"/>
    </row>
    <row r="138" spans="2:6" ht="12.75">
      <c r="B138" s="7" t="s">
        <v>64</v>
      </c>
      <c r="C138" s="8" t="s">
        <v>75</v>
      </c>
      <c r="D138" s="7"/>
      <c r="E138" t="s">
        <v>24</v>
      </c>
      <c r="F138" s="2"/>
    </row>
    <row r="139" spans="2:6" ht="13.8" thickBot="1">
      <c r="B139" s="7" t="s">
        <v>101</v>
      </c>
      <c r="C139" s="24">
        <v>16</v>
      </c>
      <c r="D139" s="26">
        <v>34</v>
      </c>
      <c r="E139" s="2">
        <v>16.566666666666666</v>
      </c>
      <c r="F139" s="2" t="s">
        <v>106</v>
      </c>
    </row>
    <row r="140" spans="2:12" ht="13.8" thickBot="1">
      <c r="B140" s="7" t="s">
        <v>102</v>
      </c>
      <c r="C140" s="25">
        <v>143</v>
      </c>
      <c r="D140" s="26">
        <v>45</v>
      </c>
      <c r="E140" s="2">
        <v>143.75</v>
      </c>
      <c r="F140" s="2" t="s">
        <v>106</v>
      </c>
      <c r="H140" s="11" t="s">
        <v>84</v>
      </c>
      <c r="I140" s="12"/>
      <c r="J140" s="12"/>
      <c r="K140" s="12"/>
      <c r="L140" s="13"/>
    </row>
    <row r="141" spans="2:12" ht="12.75">
      <c r="B141" s="7" t="s">
        <v>119</v>
      </c>
      <c r="C141" s="19">
        <v>40304</v>
      </c>
      <c r="D141" s="7" t="s">
        <v>95</v>
      </c>
      <c r="F141" s="2"/>
      <c r="H141" s="94" t="s">
        <v>23</v>
      </c>
      <c r="I141" s="95"/>
      <c r="J141" s="95"/>
      <c r="K141" s="95"/>
      <c r="L141" s="96"/>
    </row>
    <row r="142" spans="2:12" ht="12.75">
      <c r="B142" s="7" t="s">
        <v>98</v>
      </c>
      <c r="C142" s="22">
        <v>0.42500617283950626</v>
      </c>
      <c r="D142" s="22" t="s">
        <v>137</v>
      </c>
      <c r="E142" s="2"/>
      <c r="H142" s="97"/>
      <c r="I142" s="98"/>
      <c r="J142" s="98"/>
      <c r="K142" s="98"/>
      <c r="L142" s="99"/>
    </row>
    <row r="143" spans="2:12" ht="12.75">
      <c r="B143" s="7" t="s">
        <v>58</v>
      </c>
      <c r="C143" s="5">
        <v>4.1</v>
      </c>
      <c r="D143" s="7" t="s">
        <v>59</v>
      </c>
      <c r="F143" s="2"/>
      <c r="H143" s="97"/>
      <c r="I143" s="98"/>
      <c r="J143" s="98"/>
      <c r="K143" s="98"/>
      <c r="L143" s="99"/>
    </row>
    <row r="144" spans="2:12" ht="12.75">
      <c r="B144" s="7" t="s">
        <v>62</v>
      </c>
      <c r="C144" s="5">
        <v>1</v>
      </c>
      <c r="D144" s="7" t="s">
        <v>59</v>
      </c>
      <c r="F144" s="2"/>
      <c r="H144" s="97"/>
      <c r="I144" s="98"/>
      <c r="J144" s="98"/>
      <c r="K144" s="98"/>
      <c r="L144" s="99"/>
    </row>
    <row r="145" spans="2:12" ht="12.75">
      <c r="B145" s="7" t="s">
        <v>65</v>
      </c>
      <c r="C145" s="4">
        <v>0.07291666666666667</v>
      </c>
      <c r="D145" s="7" t="s">
        <v>66</v>
      </c>
      <c r="F145" s="2"/>
      <c r="H145" s="97"/>
      <c r="I145" s="98"/>
      <c r="J145" s="98"/>
      <c r="K145" s="98"/>
      <c r="L145" s="99"/>
    </row>
    <row r="146" spans="3:12" ht="12.75">
      <c r="C146" s="2"/>
      <c r="E146" t="s">
        <v>82</v>
      </c>
      <c r="F146" s="2" t="s">
        <v>83</v>
      </c>
      <c r="H146" s="97"/>
      <c r="I146" s="98"/>
      <c r="J146" s="98"/>
      <c r="K146" s="98"/>
      <c r="L146" s="99"/>
    </row>
    <row r="147" spans="2:12" ht="12.75">
      <c r="B147" s="7" t="s">
        <v>67</v>
      </c>
      <c r="C147" s="35">
        <v>0.34027777777777773</v>
      </c>
      <c r="D147" s="3" t="s">
        <v>79</v>
      </c>
      <c r="E147" s="2">
        <v>-2.8614754131291287</v>
      </c>
      <c r="F147" s="2">
        <v>0.019189061167745575</v>
      </c>
      <c r="H147" s="97"/>
      <c r="I147" s="98"/>
      <c r="J147" s="98"/>
      <c r="K147" s="98"/>
      <c r="L147" s="99"/>
    </row>
    <row r="148" spans="2:12" ht="12.75">
      <c r="B148" s="7" t="s">
        <v>71</v>
      </c>
      <c r="C148" s="3">
        <v>-3</v>
      </c>
      <c r="D148" s="7" t="s">
        <v>59</v>
      </c>
      <c r="F148" s="2"/>
      <c r="H148" s="97"/>
      <c r="I148" s="98"/>
      <c r="J148" s="98"/>
      <c r="K148" s="98"/>
      <c r="L148" s="99"/>
    </row>
    <row r="149" spans="2:12" ht="12.75">
      <c r="B149" s="7" t="s">
        <v>68</v>
      </c>
      <c r="C149" s="35">
        <v>0.625</v>
      </c>
      <c r="D149" s="3" t="s">
        <v>86</v>
      </c>
      <c r="E149" s="2">
        <v>5.0983620847723605</v>
      </c>
      <c r="F149" s="2">
        <v>0.00967509972076504</v>
      </c>
      <c r="H149" s="97"/>
      <c r="I149" s="98"/>
      <c r="J149" s="98"/>
      <c r="K149" s="98"/>
      <c r="L149" s="99"/>
    </row>
    <row r="150" spans="2:12" ht="12.75">
      <c r="B150" s="7" t="s">
        <v>69</v>
      </c>
      <c r="C150" s="15">
        <v>5</v>
      </c>
      <c r="D150" s="7" t="s">
        <v>59</v>
      </c>
      <c r="F150" s="2"/>
      <c r="H150" s="97"/>
      <c r="I150" s="98"/>
      <c r="J150" s="98"/>
      <c r="K150" s="98"/>
      <c r="L150" s="99"/>
    </row>
    <row r="151" spans="2:12" ht="12.75">
      <c r="B151" s="7" t="s">
        <v>70</v>
      </c>
      <c r="C151" s="6"/>
      <c r="D151" s="3"/>
      <c r="E151" s="2">
        <v>0</v>
      </c>
      <c r="F151" s="2">
        <v>0</v>
      </c>
      <c r="H151" s="97"/>
      <c r="I151" s="98"/>
      <c r="J151" s="98"/>
      <c r="K151" s="98"/>
      <c r="L151" s="99"/>
    </row>
    <row r="152" spans="2:12" ht="12.75">
      <c r="B152" s="7" t="s">
        <v>69</v>
      </c>
      <c r="C152" s="3"/>
      <c r="D152" s="7" t="s">
        <v>59</v>
      </c>
      <c r="F152" s="2"/>
      <c r="H152" s="97"/>
      <c r="I152" s="98"/>
      <c r="J152" s="98"/>
      <c r="K152" s="98"/>
      <c r="L152" s="99"/>
    </row>
    <row r="153" spans="2:12" ht="12.75">
      <c r="B153" s="7" t="s">
        <v>72</v>
      </c>
      <c r="C153" s="16"/>
      <c r="D153" s="3"/>
      <c r="E153" s="2">
        <v>0</v>
      </c>
      <c r="F153" s="2">
        <v>0</v>
      </c>
      <c r="H153" s="100"/>
      <c r="I153" s="101"/>
      <c r="J153" s="101"/>
      <c r="K153" s="101"/>
      <c r="L153" s="102"/>
    </row>
    <row r="154" spans="2:12" ht="12.75">
      <c r="B154" s="7" t="s">
        <v>69</v>
      </c>
      <c r="C154" s="3"/>
      <c r="D154" s="7" t="s">
        <v>59</v>
      </c>
      <c r="F154" s="2"/>
      <c r="H154" s="100"/>
      <c r="I154" s="101"/>
      <c r="J154" s="101"/>
      <c r="K154" s="101"/>
      <c r="L154" s="102"/>
    </row>
    <row r="155" spans="2:12" ht="12.75">
      <c r="B155" s="7" t="s">
        <v>73</v>
      </c>
      <c r="C155" s="6"/>
      <c r="D155" s="3"/>
      <c r="E155" s="2">
        <v>0</v>
      </c>
      <c r="F155" s="2">
        <v>0</v>
      </c>
      <c r="H155" s="100"/>
      <c r="I155" s="101"/>
      <c r="J155" s="101"/>
      <c r="K155" s="101"/>
      <c r="L155" s="102"/>
    </row>
    <row r="156" spans="2:12" ht="13.8" thickBot="1">
      <c r="B156" s="7" t="s">
        <v>69</v>
      </c>
      <c r="C156" s="3"/>
      <c r="D156" s="7" t="s">
        <v>59</v>
      </c>
      <c r="F156" s="2">
        <v>0.028864160888510612</v>
      </c>
      <c r="H156" s="103"/>
      <c r="I156" s="104"/>
      <c r="J156" s="104"/>
      <c r="K156" s="104"/>
      <c r="L156" s="105"/>
    </row>
    <row r="157" ht="12.75">
      <c r="A157" s="29" t="s">
        <v>140</v>
      </c>
    </row>
    <row r="158" spans="2:6" ht="12.75">
      <c r="B158" s="9" t="s">
        <v>119</v>
      </c>
      <c r="C158" s="10" t="s">
        <v>81</v>
      </c>
      <c r="D158" s="10"/>
      <c r="F158" s="2"/>
    </row>
    <row r="159" spans="2:6" ht="12.75">
      <c r="B159" s="7" t="s">
        <v>64</v>
      </c>
      <c r="C159" s="8" t="s">
        <v>133</v>
      </c>
      <c r="D159" s="7"/>
      <c r="E159" t="s">
        <v>134</v>
      </c>
      <c r="F159" s="2"/>
    </row>
    <row r="160" spans="2:6" ht="13.8" thickBot="1">
      <c r="B160" s="7" t="s">
        <v>101</v>
      </c>
      <c r="C160" s="24">
        <v>18.07</v>
      </c>
      <c r="D160" s="26">
        <v>0</v>
      </c>
      <c r="E160" s="2">
        <v>18.07</v>
      </c>
      <c r="F160" s="2" t="s">
        <v>106</v>
      </c>
    </row>
    <row r="161" spans="2:12" ht="13.8" thickBot="1">
      <c r="B161" s="7" t="s">
        <v>102</v>
      </c>
      <c r="C161" s="25">
        <v>140.98</v>
      </c>
      <c r="D161" s="26">
        <v>0</v>
      </c>
      <c r="E161" s="2">
        <v>140.98</v>
      </c>
      <c r="F161" s="2" t="s">
        <v>106</v>
      </c>
      <c r="H161" s="11"/>
      <c r="I161" s="12"/>
      <c r="J161" s="12"/>
      <c r="K161" s="12"/>
      <c r="L161" s="13"/>
    </row>
    <row r="162" spans="2:12" ht="12.75">
      <c r="B162" s="7" t="s">
        <v>119</v>
      </c>
      <c r="C162" s="19">
        <v>40297</v>
      </c>
      <c r="D162" s="7" t="s">
        <v>95</v>
      </c>
      <c r="F162" s="2"/>
      <c r="H162" s="94" t="s">
        <v>141</v>
      </c>
      <c r="I162" s="95"/>
      <c r="J162" s="95"/>
      <c r="K162" s="95"/>
      <c r="L162" s="96"/>
    </row>
    <row r="163" spans="2:12" ht="12.75">
      <c r="B163" s="7" t="s">
        <v>98</v>
      </c>
      <c r="C163" s="22">
        <v>0.14583333333333331</v>
      </c>
      <c r="D163" s="22" t="s">
        <v>137</v>
      </c>
      <c r="E163" s="2"/>
      <c r="H163" s="97"/>
      <c r="I163" s="98"/>
      <c r="J163" s="98"/>
      <c r="K163" s="98"/>
      <c r="L163" s="99"/>
    </row>
    <row r="164" spans="2:12" ht="12.75">
      <c r="B164" s="7" t="s">
        <v>58</v>
      </c>
      <c r="C164" s="5">
        <v>6</v>
      </c>
      <c r="D164" s="7" t="s">
        <v>59</v>
      </c>
      <c r="F164" s="2"/>
      <c r="H164" s="97"/>
      <c r="I164" s="98"/>
      <c r="J164" s="98"/>
      <c r="K164" s="98"/>
      <c r="L164" s="99"/>
    </row>
    <row r="165" spans="2:12" ht="12.75">
      <c r="B165" s="7" t="s">
        <v>62</v>
      </c>
      <c r="C165" s="5">
        <v>3</v>
      </c>
      <c r="D165" s="7" t="s">
        <v>59</v>
      </c>
      <c r="F165" s="2"/>
      <c r="H165" s="97"/>
      <c r="I165" s="98"/>
      <c r="J165" s="98"/>
      <c r="K165" s="98"/>
      <c r="L165" s="99"/>
    </row>
    <row r="166" spans="2:12" ht="12.75">
      <c r="B166" s="7" t="s">
        <v>65</v>
      </c>
      <c r="C166" s="4">
        <v>0.125</v>
      </c>
      <c r="D166" s="7" t="s">
        <v>66</v>
      </c>
      <c r="F166" s="2"/>
      <c r="H166" s="97"/>
      <c r="I166" s="98"/>
      <c r="J166" s="98"/>
      <c r="K166" s="98"/>
      <c r="L166" s="99"/>
    </row>
    <row r="167" spans="3:12" ht="12.75">
      <c r="C167" s="2"/>
      <c r="E167" t="s">
        <v>82</v>
      </c>
      <c r="F167" s="2" t="s">
        <v>83</v>
      </c>
      <c r="H167" s="97"/>
      <c r="I167" s="98"/>
      <c r="J167" s="98"/>
      <c r="K167" s="98"/>
      <c r="L167" s="99"/>
    </row>
    <row r="168" spans="2:12" ht="12.75">
      <c r="B168" s="7" t="s">
        <v>67</v>
      </c>
      <c r="C168" s="35">
        <v>0.5520833333333334</v>
      </c>
      <c r="D168" s="3" t="s">
        <v>79</v>
      </c>
      <c r="E168" s="2">
        <v>1.3859279511344624</v>
      </c>
      <c r="F168" s="2">
        <v>4.4693006277945315</v>
      </c>
      <c r="H168" s="97"/>
      <c r="I168" s="98"/>
      <c r="J168" s="98"/>
      <c r="K168" s="98"/>
      <c r="L168" s="99"/>
    </row>
    <row r="169" spans="2:12" ht="12.75">
      <c r="B169" s="7" t="s">
        <v>71</v>
      </c>
      <c r="C169" s="3">
        <v>3.5</v>
      </c>
      <c r="D169" s="7" t="s">
        <v>59</v>
      </c>
      <c r="F169" s="2"/>
      <c r="H169" s="97"/>
      <c r="I169" s="98"/>
      <c r="J169" s="98"/>
      <c r="K169" s="98"/>
      <c r="L169" s="99"/>
    </row>
    <row r="170" spans="2:12" ht="12.75">
      <c r="B170" s="7" t="s">
        <v>68</v>
      </c>
      <c r="C170" s="35">
        <v>0.4583333333333333</v>
      </c>
      <c r="D170" s="3" t="s">
        <v>132</v>
      </c>
      <c r="E170" s="2">
        <v>7.568981697659289</v>
      </c>
      <c r="F170" s="2">
        <v>3.876888925717259</v>
      </c>
      <c r="H170" s="97"/>
      <c r="I170" s="98"/>
      <c r="J170" s="98"/>
      <c r="K170" s="98"/>
      <c r="L170" s="99"/>
    </row>
    <row r="171" spans="2:12" ht="12.75">
      <c r="B171" s="7" t="s">
        <v>69</v>
      </c>
      <c r="C171" s="15">
        <v>5.6</v>
      </c>
      <c r="D171" s="7" t="s">
        <v>59</v>
      </c>
      <c r="F171" s="2"/>
      <c r="H171" s="97"/>
      <c r="I171" s="98"/>
      <c r="J171" s="98"/>
      <c r="K171" s="98"/>
      <c r="L171" s="99"/>
    </row>
    <row r="172" spans="2:12" ht="12.75">
      <c r="B172" s="7" t="s">
        <v>70</v>
      </c>
      <c r="C172" s="6"/>
      <c r="D172" s="3"/>
      <c r="E172" s="2">
        <v>0</v>
      </c>
      <c r="F172" s="2">
        <v>0</v>
      </c>
      <c r="H172" s="97"/>
      <c r="I172" s="98"/>
      <c r="J172" s="98"/>
      <c r="K172" s="98"/>
      <c r="L172" s="99"/>
    </row>
    <row r="173" spans="2:12" ht="12.75">
      <c r="B173" s="7" t="s">
        <v>69</v>
      </c>
      <c r="C173" s="3"/>
      <c r="D173" s="7" t="s">
        <v>59</v>
      </c>
      <c r="F173" s="2"/>
      <c r="H173" s="97"/>
      <c r="I173" s="98"/>
      <c r="J173" s="98"/>
      <c r="K173" s="98"/>
      <c r="L173" s="99"/>
    </row>
    <row r="174" spans="2:12" ht="12.75">
      <c r="B174" s="7" t="s">
        <v>72</v>
      </c>
      <c r="C174" s="16"/>
      <c r="D174" s="3"/>
      <c r="E174" s="2">
        <v>0</v>
      </c>
      <c r="F174" s="2">
        <v>0</v>
      </c>
      <c r="H174" s="100"/>
      <c r="I174" s="101"/>
      <c r="J174" s="101"/>
      <c r="K174" s="101"/>
      <c r="L174" s="102"/>
    </row>
    <row r="175" spans="2:12" ht="12.75">
      <c r="B175" s="7" t="s">
        <v>69</v>
      </c>
      <c r="C175" s="15"/>
      <c r="D175" s="7" t="s">
        <v>59</v>
      </c>
      <c r="F175" s="2"/>
      <c r="H175" s="100"/>
      <c r="I175" s="101"/>
      <c r="J175" s="101"/>
      <c r="K175" s="101"/>
      <c r="L175" s="102"/>
    </row>
    <row r="176" spans="2:12" ht="12.75">
      <c r="B176" s="7" t="s">
        <v>73</v>
      </c>
      <c r="C176" s="35">
        <v>0.49652777777777773</v>
      </c>
      <c r="D176" s="3" t="s">
        <v>139</v>
      </c>
      <c r="E176" s="2">
        <v>5.34753236413427</v>
      </c>
      <c r="F176" s="2">
        <v>4.212623396276262</v>
      </c>
      <c r="H176" s="100"/>
      <c r="I176" s="101"/>
      <c r="J176" s="101"/>
      <c r="K176" s="101"/>
      <c r="L176" s="102"/>
    </row>
    <row r="177" spans="2:12" ht="13.8" thickBot="1">
      <c r="B177" s="7" t="s">
        <v>69</v>
      </c>
      <c r="C177" s="3">
        <v>7.4</v>
      </c>
      <c r="D177" s="7" t="s">
        <v>59</v>
      </c>
      <c r="F177" s="2">
        <v>12.558812949788052</v>
      </c>
      <c r="H177" s="103"/>
      <c r="I177" s="104"/>
      <c r="J177" s="104"/>
      <c r="K177" s="104"/>
      <c r="L177" s="105"/>
    </row>
    <row r="181" ht="12.75">
      <c r="A181" s="29" t="s">
        <v>30</v>
      </c>
    </row>
    <row r="182" spans="1:2" ht="12.75">
      <c r="A182" s="29">
        <v>1.4</v>
      </c>
      <c r="B182" t="s">
        <v>254</v>
      </c>
    </row>
    <row r="183" spans="1:2" ht="12.75">
      <c r="A183" s="29">
        <v>1.3</v>
      </c>
      <c r="B183" s="73" t="s">
        <v>248</v>
      </c>
    </row>
    <row r="184" spans="1:2" ht="12.75">
      <c r="A184" s="29">
        <v>1.2</v>
      </c>
      <c r="B184" s="73" t="s">
        <v>243</v>
      </c>
    </row>
    <row r="185" spans="1:2" ht="12.75">
      <c r="A185" s="29">
        <v>1.1</v>
      </c>
      <c r="B185" t="s">
        <v>230</v>
      </c>
    </row>
    <row r="186" spans="1:2" ht="12.75">
      <c r="A186" s="71">
        <v>1</v>
      </c>
      <c r="B186" t="s">
        <v>149</v>
      </c>
    </row>
    <row r="187" spans="1:2" ht="12.75">
      <c r="A187" s="43"/>
      <c r="B187" t="s">
        <v>144</v>
      </c>
    </row>
    <row r="188" spans="1:2" ht="12.75">
      <c r="A188" s="43"/>
      <c r="B188" t="s">
        <v>145</v>
      </c>
    </row>
    <row r="189" spans="1:2" ht="12.75">
      <c r="A189" s="43"/>
      <c r="B189" t="s">
        <v>146</v>
      </c>
    </row>
    <row r="190" spans="1:2" ht="12.75">
      <c r="A190" s="43"/>
      <c r="B190" t="s">
        <v>147</v>
      </c>
    </row>
    <row r="191" spans="1:2" ht="12.75">
      <c r="A191" s="43"/>
      <c r="B191" t="s">
        <v>148</v>
      </c>
    </row>
    <row r="192" spans="1:12" ht="12.75">
      <c r="A192">
        <v>0.9</v>
      </c>
      <c r="B192" s="87" t="s">
        <v>32</v>
      </c>
      <c r="C192" s="87"/>
      <c r="D192" s="87"/>
      <c r="E192" s="87"/>
      <c r="F192" s="87"/>
      <c r="G192" s="87"/>
      <c r="H192" s="87"/>
      <c r="I192" s="87"/>
      <c r="J192" s="87"/>
      <c r="K192" s="87"/>
      <c r="L192" s="87"/>
    </row>
    <row r="193" spans="2:12" ht="12.75">
      <c r="B193" s="87" t="s">
        <v>31</v>
      </c>
      <c r="C193" s="87"/>
      <c r="D193" s="87"/>
      <c r="E193" s="87"/>
      <c r="F193" s="87"/>
      <c r="G193" s="87"/>
      <c r="H193" s="87"/>
      <c r="I193" s="87"/>
      <c r="J193" s="87"/>
      <c r="K193" s="87"/>
      <c r="L193" s="87"/>
    </row>
    <row r="194" spans="2:12" ht="12.75">
      <c r="B194" s="87" t="s">
        <v>33</v>
      </c>
      <c r="C194" s="87"/>
      <c r="D194" s="87"/>
      <c r="E194" s="87"/>
      <c r="F194" s="87"/>
      <c r="G194" s="87"/>
      <c r="H194" s="87"/>
      <c r="I194" s="87"/>
      <c r="J194" s="87"/>
      <c r="K194" s="87"/>
      <c r="L194" s="87"/>
    </row>
    <row r="195" spans="2:12" ht="12.75">
      <c r="B195" s="87" t="s">
        <v>42</v>
      </c>
      <c r="C195" s="87"/>
      <c r="D195" s="87"/>
      <c r="E195" s="87"/>
      <c r="F195" s="87"/>
      <c r="G195" s="87"/>
      <c r="H195" s="87"/>
      <c r="I195" s="87"/>
      <c r="J195" s="87"/>
      <c r="K195" s="87"/>
      <c r="L195" s="87"/>
    </row>
    <row r="196" spans="1:12" ht="12.75">
      <c r="A196">
        <v>0.8</v>
      </c>
      <c r="B196" s="87" t="s">
        <v>36</v>
      </c>
      <c r="C196" s="87"/>
      <c r="D196" s="87"/>
      <c r="E196" s="87"/>
      <c r="F196" s="87"/>
      <c r="G196" s="87"/>
      <c r="H196" s="87"/>
      <c r="I196" s="87"/>
      <c r="J196" s="87"/>
      <c r="K196" s="87"/>
      <c r="L196" s="87"/>
    </row>
    <row r="197" spans="2:12" ht="12.75">
      <c r="B197" s="87" t="s">
        <v>37</v>
      </c>
      <c r="C197" s="87"/>
      <c r="D197" s="87"/>
      <c r="E197" s="87"/>
      <c r="F197" s="87"/>
      <c r="G197" s="87"/>
      <c r="H197" s="87"/>
      <c r="I197" s="87"/>
      <c r="J197" s="87"/>
      <c r="K197" s="87"/>
      <c r="L197" s="87"/>
    </row>
    <row r="198" spans="1:12" ht="12.75">
      <c r="A198">
        <v>0.7</v>
      </c>
      <c r="B198" s="87" t="s">
        <v>34</v>
      </c>
      <c r="C198" s="87"/>
      <c r="D198" s="87"/>
      <c r="E198" s="87"/>
      <c r="F198" s="87"/>
      <c r="G198" s="87"/>
      <c r="H198" s="87"/>
      <c r="I198" s="87"/>
      <c r="J198" s="87"/>
      <c r="K198" s="87"/>
      <c r="L198" s="87"/>
    </row>
    <row r="199" spans="2:12" ht="12.75">
      <c r="B199" s="87" t="s">
        <v>35</v>
      </c>
      <c r="C199" s="87"/>
      <c r="D199" s="87"/>
      <c r="E199" s="87"/>
      <c r="F199" s="87"/>
      <c r="G199" s="87"/>
      <c r="H199" s="87"/>
      <c r="I199" s="87"/>
      <c r="J199" s="87"/>
      <c r="K199" s="87"/>
      <c r="L199" s="87"/>
    </row>
    <row r="200" spans="2:12" ht="12.75">
      <c r="B200" s="87" t="s">
        <v>38</v>
      </c>
      <c r="C200" s="87"/>
      <c r="D200" s="87"/>
      <c r="E200" s="87"/>
      <c r="F200" s="87"/>
      <c r="G200" s="87"/>
      <c r="H200" s="87"/>
      <c r="I200" s="87"/>
      <c r="J200" s="87"/>
      <c r="K200" s="87"/>
      <c r="L200" s="87"/>
    </row>
    <row r="201" spans="2:12" ht="12.75">
      <c r="B201" s="87" t="s">
        <v>39</v>
      </c>
      <c r="C201" s="87"/>
      <c r="D201" s="87"/>
      <c r="E201" s="87"/>
      <c r="F201" s="87"/>
      <c r="G201" s="87"/>
      <c r="H201" s="87"/>
      <c r="I201" s="87"/>
      <c r="J201" s="87"/>
      <c r="K201" s="87"/>
      <c r="L201" s="87"/>
    </row>
    <row r="202" spans="1:12" ht="12.75">
      <c r="A202">
        <v>0.6</v>
      </c>
      <c r="B202" s="87" t="s">
        <v>40</v>
      </c>
      <c r="C202" s="87"/>
      <c r="D202" s="87"/>
      <c r="E202" s="87"/>
      <c r="F202" s="87"/>
      <c r="G202" s="87"/>
      <c r="H202" s="87"/>
      <c r="I202" s="87"/>
      <c r="J202" s="87"/>
      <c r="K202" s="87"/>
      <c r="L202" s="87"/>
    </row>
    <row r="203" spans="2:12" ht="12.75">
      <c r="B203" s="87" t="s">
        <v>41</v>
      </c>
      <c r="C203" s="87"/>
      <c r="D203" s="87"/>
      <c r="E203" s="87"/>
      <c r="F203" s="87"/>
      <c r="G203" s="87"/>
      <c r="H203" s="87"/>
      <c r="I203" s="87"/>
      <c r="J203" s="87"/>
      <c r="K203" s="87"/>
      <c r="L203" s="87"/>
    </row>
    <row r="204" spans="1:12" ht="12.75">
      <c r="A204">
        <v>0.5</v>
      </c>
      <c r="B204" s="87" t="s">
        <v>43</v>
      </c>
      <c r="C204" s="87"/>
      <c r="D204" s="87"/>
      <c r="E204" s="87"/>
      <c r="F204" s="87"/>
      <c r="G204" s="87"/>
      <c r="H204" s="87"/>
      <c r="I204" s="87"/>
      <c r="J204" s="87"/>
      <c r="K204" s="87"/>
      <c r="L204" s="87"/>
    </row>
  </sheetData>
  <mergeCells count="30">
    <mergeCell ref="B23:O23"/>
    <mergeCell ref="B21:O21"/>
    <mergeCell ref="B25:O25"/>
    <mergeCell ref="B26:O26"/>
    <mergeCell ref="H120:L135"/>
    <mergeCell ref="B195:L195"/>
    <mergeCell ref="B27:O27"/>
    <mergeCell ref="B28:O28"/>
    <mergeCell ref="B204:L204"/>
    <mergeCell ref="B193:L193"/>
    <mergeCell ref="B194:L194"/>
    <mergeCell ref="B196:L196"/>
    <mergeCell ref="B197:L197"/>
    <mergeCell ref="H141:L156"/>
    <mergeCell ref="B15:O15"/>
    <mergeCell ref="B13:O13"/>
    <mergeCell ref="B202:L202"/>
    <mergeCell ref="B203:L203"/>
    <mergeCell ref="H40:L51"/>
    <mergeCell ref="H78:L93"/>
    <mergeCell ref="H99:L114"/>
    <mergeCell ref="H57:L72"/>
    <mergeCell ref="B198:L198"/>
    <mergeCell ref="B199:L199"/>
    <mergeCell ref="B200:L200"/>
    <mergeCell ref="B201:L201"/>
    <mergeCell ref="B19:O19"/>
    <mergeCell ref="B17:O17"/>
    <mergeCell ref="B192:L192"/>
    <mergeCell ref="H162:L177"/>
  </mergeCells>
  <hyperlinks>
    <hyperlink ref="B7" r:id="rId1" display="https://docs.google.com/leaf?id=0B_ythdCISAOlZTkyY2RmMDctNTA3Mi00YzY5LThlNDAtZTRiZGFiNWZmOWQ5&amp;hl=en"/>
    <hyperlink ref="B10" r:id="rId2" display="https://www.paypal.com/cgi-bin/webscr?cmd=_donations&amp;business=ibsailn%40gmail%2ecom&amp;lc=US&amp;item_name=Gram%20Schweikert&amp;item_number=Tuamotus%20Tidal%20Current%20Guestimator&amp;currency_code=USD&amp;bn=PP%2dDonationsBF%3abtn_donateCC_LG%2egif%3aNonHosted"/>
    <hyperlink ref="C7" r:id="rId3" display="http://vofj.blogspot.com/"/>
    <hyperlink ref="C10" r:id="rId4" display="http://vofj.blogspot.com/"/>
    <hyperlink ref="D5" location="Guestimator!A1" display="Back to Guestimator Page"/>
    <hyperlink ref="B27:O27" location="Guestimator!A1" display="Back to Guestimator Page"/>
  </hyperlinks>
  <printOptions/>
  <pageMargins left="0.75" right="0.75" top="1" bottom="1" header="0.5" footer="0.5"/>
  <pageSetup horizontalDpi="600" verticalDpi="600"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7"/>
  <sheetViews>
    <sheetView workbookViewId="0" topLeftCell="A1">
      <selection activeCell="B3" sqref="B3"/>
    </sheetView>
  </sheetViews>
  <sheetFormatPr defaultColWidth="8.8515625" defaultRowHeight="12.75"/>
  <cols>
    <col min="1" max="1" width="29.57421875" style="0" customWidth="1"/>
    <col min="2" max="2" width="23.140625" style="0" customWidth="1"/>
    <col min="3" max="3" width="15.421875" style="0" bestFit="1" customWidth="1"/>
    <col min="4" max="4" width="14.8515625" style="0" bestFit="1" customWidth="1"/>
    <col min="5" max="5" width="10.00390625" style="2" customWidth="1"/>
    <col min="6" max="6" width="11.57421875" style="0" customWidth="1"/>
    <col min="8" max="8" width="11.421875" style="0" customWidth="1"/>
    <col min="9" max="9" width="11.00390625" style="46" customWidth="1"/>
    <col min="14" max="14" width="11.57421875" style="0" bestFit="1" customWidth="1"/>
  </cols>
  <sheetData>
    <row r="1" spans="1:6" ht="12.75">
      <c r="A1" s="9" t="s">
        <v>252</v>
      </c>
      <c r="B1" s="72" t="s">
        <v>231</v>
      </c>
      <c r="C1" s="37"/>
      <c r="D1" s="29" t="s">
        <v>247</v>
      </c>
      <c r="F1" s="37" t="s">
        <v>218</v>
      </c>
    </row>
    <row r="2" spans="1:3" ht="15.6">
      <c r="A2" s="9"/>
      <c r="B2" s="76" t="s">
        <v>207</v>
      </c>
      <c r="C2" s="7"/>
    </row>
    <row r="3" spans="1:6" ht="15.6">
      <c r="A3" s="70" t="s">
        <v>186</v>
      </c>
      <c r="B3" s="8" t="s">
        <v>159</v>
      </c>
      <c r="C3" s="7"/>
      <c r="D3" t="str">
        <f>CONCATENATE(B3," ",LEFT(D4,5),"S ",LEFT(D5,5),"W")</f>
        <v>Amanu 17.83S 140.8W</v>
      </c>
      <c r="F3" s="37" t="s">
        <v>195</v>
      </c>
    </row>
    <row r="4" spans="1:6" ht="12.75">
      <c r="A4" s="7" t="s">
        <v>184</v>
      </c>
      <c r="B4" s="52">
        <f>VLOOKUP(location,$A$76:$J$96,2,FALSE)</f>
        <v>17</v>
      </c>
      <c r="C4" s="53">
        <f>VLOOKUP(location,$A$76:$J$96,3,FALSE)</f>
        <v>50</v>
      </c>
      <c r="D4" s="2">
        <f>B4+C4/60</f>
        <v>17.833333333333332</v>
      </c>
      <c r="E4" s="2" t="s">
        <v>106</v>
      </c>
      <c r="F4" s="37" t="s">
        <v>234</v>
      </c>
    </row>
    <row r="5" spans="1:5" ht="12.75">
      <c r="A5" s="7" t="s">
        <v>185</v>
      </c>
      <c r="B5" s="54">
        <f>VLOOKUP(location,$A$76:$J$96,4,FALSE)</f>
        <v>140</v>
      </c>
      <c r="C5" s="53">
        <f>VLOOKUP(location,$A$76:$J$96,5,FALSE)</f>
        <v>51</v>
      </c>
      <c r="D5" s="2">
        <f>B5+C5/60</f>
        <v>140.85</v>
      </c>
      <c r="E5" s="2" t="s">
        <v>106</v>
      </c>
    </row>
    <row r="6" spans="1:4" ht="12.75">
      <c r="A6" s="7" t="s">
        <v>182</v>
      </c>
      <c r="B6" s="80">
        <f>VLOOKUP(location,$A$76:$J$96,6,FALSE)</f>
        <v>4</v>
      </c>
      <c r="C6" s="7" t="s">
        <v>59</v>
      </c>
      <c r="D6" s="64"/>
    </row>
    <row r="7" spans="1:7" ht="17.4">
      <c r="A7" s="7" t="s">
        <v>219</v>
      </c>
      <c r="B7" s="80">
        <f>VLOOKUP(location,$A$76:$J$96,7,FALSE)</f>
        <v>0</v>
      </c>
      <c r="C7" s="7" t="s">
        <v>224</v>
      </c>
      <c r="D7" s="64"/>
      <c r="F7" s="74" t="s">
        <v>232</v>
      </c>
      <c r="G7" t="s">
        <v>229</v>
      </c>
    </row>
    <row r="8" spans="1:7" ht="12.75" customHeight="1">
      <c r="A8" s="7" t="s">
        <v>183</v>
      </c>
      <c r="B8" s="81">
        <f>VLOOKUP(location,$A$76:$J$96,8,FALSE)</f>
        <v>0</v>
      </c>
      <c r="C8" s="7" t="s">
        <v>66</v>
      </c>
      <c r="D8" s="78" t="str">
        <f>VLOOKUP(location,A76:J96,9,FALSE)</f>
        <v>See Note 1</v>
      </c>
      <c r="G8" s="73" t="s">
        <v>233</v>
      </c>
    </row>
    <row r="9" spans="1:3" ht="12.75" customHeight="1">
      <c r="A9" s="7" t="s">
        <v>197</v>
      </c>
      <c r="B9" s="82" t="str">
        <f>VLOOKUP(location,$A$76:$J$96,10,FALSE)</f>
        <v>WNW</v>
      </c>
      <c r="C9" s="62"/>
    </row>
    <row r="10" spans="1:3" ht="12.75" customHeight="1">
      <c r="A10" s="55"/>
      <c r="B10" s="56"/>
      <c r="C10" s="61"/>
    </row>
    <row r="11" spans="1:3" ht="12.75" customHeight="1">
      <c r="A11" s="7" t="s">
        <v>180</v>
      </c>
      <c r="B11" s="19">
        <v>41720</v>
      </c>
      <c r="C11" s="7" t="str">
        <f>VLOOKUP([0]!tide_date,'Rangiroa Tides Reformat'!$A$3:$E$367,2)</f>
        <v>Sat</v>
      </c>
    </row>
    <row r="12" spans="1:4" ht="12.75" customHeight="1">
      <c r="A12" s="7" t="s">
        <v>187</v>
      </c>
      <c r="B12" s="5">
        <v>0</v>
      </c>
      <c r="C12" s="7" t="s">
        <v>59</v>
      </c>
      <c r="D12" s="38" t="s">
        <v>202</v>
      </c>
    </row>
    <row r="13" spans="1:3" ht="12.75" customHeight="1">
      <c r="A13" s="55"/>
      <c r="B13" s="57"/>
      <c r="C13" s="55"/>
    </row>
    <row r="14" spans="1:5" ht="12.75" customHeight="1">
      <c r="A14" s="7" t="s">
        <v>189</v>
      </c>
      <c r="B14" s="22">
        <f>IF(D14="",VLOOKUP(tide_date,'Location Based Tides'!$A$5:$E$369,5),D14)</f>
        <v>0.3572901234567902</v>
      </c>
      <c r="C14" s="22" t="str">
        <f>IF(B14&lt;0,"&lt;==Previous Day","")</f>
        <v/>
      </c>
      <c r="D14" s="66"/>
      <c r="E14" s="2" t="s">
        <v>217</v>
      </c>
    </row>
    <row r="15" spans="1:6" ht="12.75" customHeight="1">
      <c r="A15" s="50" t="s">
        <v>188</v>
      </c>
      <c r="B15" s="48" t="str">
        <f>CONCATENATE(VLOOKUP(tide_date,'Rangiroa Tides Reformat'!$A$2:$J$366,4),"-",TEXT(VLOOKUP(tide_date,'Rangiroa Tides Reformat'!$A$2:$J$366,3),"h:mm AM/PM"))</f>
        <v>L-3:38 AM</v>
      </c>
      <c r="C15" s="48" t="str">
        <f>CONCATENATE(VLOOKUP(tide_date,'Rangiroa Tides Reformat'!$A$2:$J$366,6),"-",TEXT(VLOOKUP(tide_date,'Rangiroa Tides Reformat'!$A$2:$J$366,5),"h:mm AM/PM"))</f>
        <v>H-9:54 AM</v>
      </c>
      <c r="D15" s="48" t="str">
        <f>CONCATENATE(VLOOKUP(tide_date,'Rangiroa Tides Reformat'!$A$2:$J$366,8),"-",TEXT(VLOOKUP(tide_date,'Rangiroa Tides Reformat'!$A$2:$J$366,7),"h:mm AM/PM"))</f>
        <v>L-4:24 PM</v>
      </c>
      <c r="E15" s="48" t="str">
        <f>CONCATENATE(VLOOKUP(tide_date,'Rangiroa Tides Reformat'!$A$2:$J$366,10),"-",TEXT(VLOOKUP(tide_date,'Rangiroa Tides Reformat'!$A$2:$J$366,9),"h:mm AM/PM"))</f>
        <v>H-10:34 PM</v>
      </c>
      <c r="F15" s="41"/>
    </row>
    <row r="16" spans="1:6" ht="12.75" customHeight="1">
      <c r="A16" s="58"/>
      <c r="B16" s="59"/>
      <c r="C16" s="59"/>
      <c r="D16" s="49"/>
      <c r="E16" s="49"/>
      <c r="F16" s="41"/>
    </row>
    <row r="17" spans="1:6" ht="12.75" customHeight="1">
      <c r="A17" s="40" t="s">
        <v>196</v>
      </c>
      <c r="B17" s="49"/>
      <c r="C17" s="49"/>
      <c r="D17" s="49"/>
      <c r="E17" s="49"/>
      <c r="F17" s="41"/>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40" spans="1:5" ht="12.75">
      <c r="A40" s="1" t="s">
        <v>57</v>
      </c>
      <c r="B40" t="s">
        <v>44</v>
      </c>
      <c r="C40" t="s">
        <v>60</v>
      </c>
      <c r="D40" t="s">
        <v>61</v>
      </c>
      <c r="E40" s="2" t="s">
        <v>63</v>
      </c>
    </row>
    <row r="41" spans="1:7" ht="12.75">
      <c r="A41" s="21">
        <f>A47-6/24-12.5/60/24</f>
        <v>0.09860956790123462</v>
      </c>
      <c r="B41" t="s">
        <v>50</v>
      </c>
      <c r="C41" s="2">
        <f aca="true" t="shared" si="0" ref="C41:C71">SIN((A41-($A$47+tidal_slack_delay))/(($A$53+tidal_slack_delay)-($A$47+tidal_slack_delay))*3.14)</f>
        <v>-0.00159265291648594</v>
      </c>
      <c r="D41" s="2">
        <f aca="true" t="shared" si="1" ref="D41:D71">C41*max_tidal_current</f>
        <v>-0.00637061166594376</v>
      </c>
      <c r="E41" s="2">
        <f aca="true" t="shared" si="2" ref="E41:E71">D41+ww_current_factor</f>
        <v>-0.00637061166594376</v>
      </c>
      <c r="F41" s="2"/>
      <c r="G41" t="str">
        <f>IF(E41&lt;0,"Incoming","Outgoing")</f>
        <v>Incoming</v>
      </c>
    </row>
    <row r="42" spans="1:7" ht="12.75">
      <c r="A42" s="21">
        <f>A41+1/24</f>
        <v>0.14027623456790128</v>
      </c>
      <c r="B42" t="s">
        <v>51</v>
      </c>
      <c r="C42" s="2">
        <f t="shared" si="0"/>
        <v>-0.4858754059861412</v>
      </c>
      <c r="D42" s="2">
        <f t="shared" si="1"/>
        <v>-1.9435016239445648</v>
      </c>
      <c r="E42" s="2">
        <f t="shared" si="2"/>
        <v>-1.9435016239445648</v>
      </c>
      <c r="F42" s="2"/>
      <c r="G42" t="str">
        <f aca="true" t="shared" si="3" ref="G42:G71">IF(E42&lt;0,"Incoming","Outgoing")</f>
        <v>Incoming</v>
      </c>
    </row>
    <row r="43" spans="1:7" ht="12.75">
      <c r="A43" s="21">
        <f>A42+1/24</f>
        <v>0.18194290123456794</v>
      </c>
      <c r="B43" t="s">
        <v>52</v>
      </c>
      <c r="C43" s="2">
        <f t="shared" si="0"/>
        <v>-0.8484957400140192</v>
      </c>
      <c r="D43" s="2">
        <f t="shared" si="1"/>
        <v>-3.3939829600560767</v>
      </c>
      <c r="E43" s="2">
        <f t="shared" si="2"/>
        <v>-3.3939829600560767</v>
      </c>
      <c r="F43" s="2"/>
      <c r="G43" t="str">
        <f t="shared" si="3"/>
        <v>Incoming</v>
      </c>
    </row>
    <row r="44" spans="1:7" ht="12.75">
      <c r="A44" s="21">
        <f>A43+1/24</f>
        <v>0.2236095679012346</v>
      </c>
      <c r="B44" t="s">
        <v>53</v>
      </c>
      <c r="C44" s="2">
        <f t="shared" si="0"/>
        <v>-0.9986541074452735</v>
      </c>
      <c r="D44" s="2">
        <f t="shared" si="1"/>
        <v>-3.994616429781094</v>
      </c>
      <c r="E44" s="2">
        <f t="shared" si="2"/>
        <v>-3.994616429781094</v>
      </c>
      <c r="F44" s="2"/>
      <c r="G44" t="str">
        <f t="shared" si="3"/>
        <v>Incoming</v>
      </c>
    </row>
    <row r="45" spans="1:7" ht="12.75">
      <c r="A45" s="21">
        <f>A44+1/24</f>
        <v>0.2652762345679013</v>
      </c>
      <c r="B45" t="s">
        <v>54</v>
      </c>
      <c r="C45" s="2">
        <f t="shared" si="0"/>
        <v>-0.8987510949406511</v>
      </c>
      <c r="D45" s="2">
        <f t="shared" si="1"/>
        <v>-3.5950043797626043</v>
      </c>
      <c r="E45" s="2">
        <f t="shared" si="2"/>
        <v>-3.5950043797626043</v>
      </c>
      <c r="F45" s="2"/>
      <c r="G45" t="str">
        <f t="shared" si="3"/>
        <v>Incoming</v>
      </c>
    </row>
    <row r="46" spans="1:7" ht="12.75">
      <c r="A46" s="21">
        <f>A45+1/24</f>
        <v>0.30694290123456797</v>
      </c>
      <c r="B46" t="s">
        <v>55</v>
      </c>
      <c r="C46" s="2">
        <f t="shared" si="0"/>
        <v>-0.5738022559139009</v>
      </c>
      <c r="D46" s="2">
        <f t="shared" si="1"/>
        <v>-2.2952090236556035</v>
      </c>
      <c r="E46" s="2">
        <f t="shared" si="2"/>
        <v>-2.2952090236556035</v>
      </c>
      <c r="F46" s="2"/>
      <c r="G46" t="str">
        <f t="shared" si="3"/>
        <v>Incoming</v>
      </c>
    </row>
    <row r="47" spans="1:7" ht="12.75">
      <c r="A47" s="21">
        <f>$B$14</f>
        <v>0.3572901234567902</v>
      </c>
      <c r="B47" t="s">
        <v>56</v>
      </c>
      <c r="C47" s="2">
        <f t="shared" si="0"/>
        <v>0</v>
      </c>
      <c r="D47" s="2">
        <f t="shared" si="1"/>
        <v>0</v>
      </c>
      <c r="E47" s="2">
        <f t="shared" si="2"/>
        <v>0</v>
      </c>
      <c r="F47" s="2"/>
      <c r="G47" t="str">
        <f t="shared" si="3"/>
        <v>Outgoing</v>
      </c>
    </row>
    <row r="48" spans="1:7" ht="12.75">
      <c r="A48" s="21">
        <f>A47+1/24</f>
        <v>0.39895679012345686</v>
      </c>
      <c r="B48" t="s">
        <v>45</v>
      </c>
      <c r="C48" s="2">
        <f t="shared" si="0"/>
        <v>0.48448276638827753</v>
      </c>
      <c r="D48" s="2">
        <f t="shared" si="1"/>
        <v>1.9379310655531101</v>
      </c>
      <c r="E48" s="2">
        <f t="shared" si="2"/>
        <v>1.9379310655531101</v>
      </c>
      <c r="F48" s="2"/>
      <c r="G48" t="str">
        <f t="shared" si="3"/>
        <v>Outgoing</v>
      </c>
    </row>
    <row r="49" spans="1:7" ht="12.75">
      <c r="A49" s="21">
        <f>A48+1/24</f>
        <v>0.44062345679012355</v>
      </c>
      <c r="B49" t="s">
        <v>46</v>
      </c>
      <c r="C49" s="2">
        <f t="shared" si="0"/>
        <v>0.8476518284469077</v>
      </c>
      <c r="D49" s="2">
        <f t="shared" si="1"/>
        <v>3.3906073137876307</v>
      </c>
      <c r="E49" s="2">
        <f t="shared" si="2"/>
        <v>3.3906073137876307</v>
      </c>
      <c r="F49" s="2"/>
      <c r="G49" t="str">
        <f t="shared" si="3"/>
        <v>Outgoing</v>
      </c>
    </row>
    <row r="50" spans="1:7" ht="12.75">
      <c r="A50" s="21">
        <f>A49+1/24</f>
        <v>0.48229012345679023</v>
      </c>
      <c r="B50" t="s">
        <v>47</v>
      </c>
      <c r="C50" s="2">
        <f t="shared" si="0"/>
        <v>0.998570238006</v>
      </c>
      <c r="D50" s="2">
        <f t="shared" si="1"/>
        <v>3.994280952024</v>
      </c>
      <c r="E50" s="2">
        <f t="shared" si="2"/>
        <v>3.994280952024</v>
      </c>
      <c r="F50" s="2"/>
      <c r="G50" t="str">
        <f t="shared" si="3"/>
        <v>Outgoing</v>
      </c>
    </row>
    <row r="51" spans="1:7" ht="12.75">
      <c r="A51" s="21">
        <f>A50+1/24</f>
        <v>0.5239567901234569</v>
      </c>
      <c r="B51" t="s">
        <v>48</v>
      </c>
      <c r="C51" s="2">
        <f t="shared" si="0"/>
        <v>0.899448268401718</v>
      </c>
      <c r="D51" s="2">
        <f t="shared" si="1"/>
        <v>3.597793073606872</v>
      </c>
      <c r="E51" s="2">
        <f t="shared" si="2"/>
        <v>3.597793073606872</v>
      </c>
      <c r="F51" s="2"/>
      <c r="G51" t="str">
        <f t="shared" si="3"/>
        <v>Outgoing</v>
      </c>
    </row>
    <row r="52" spans="1:7" ht="12.75">
      <c r="A52" s="21">
        <f>A51+1/24</f>
        <v>0.5656234567901235</v>
      </c>
      <c r="B52" t="s">
        <v>49</v>
      </c>
      <c r="C52" s="2">
        <f t="shared" si="0"/>
        <v>0.5751059011636203</v>
      </c>
      <c r="D52" s="2">
        <f t="shared" si="1"/>
        <v>2.300423604654481</v>
      </c>
      <c r="E52" s="2">
        <f t="shared" si="2"/>
        <v>2.300423604654481</v>
      </c>
      <c r="F52" s="2"/>
      <c r="G52" t="str">
        <f t="shared" si="3"/>
        <v>Outgoing</v>
      </c>
    </row>
    <row r="53" spans="1:7" ht="12.75">
      <c r="A53" s="21">
        <f>A52+1/24+12.5/60/24</f>
        <v>0.6159706790123457</v>
      </c>
      <c r="B53" t="s">
        <v>50</v>
      </c>
      <c r="C53" s="2">
        <f t="shared" si="0"/>
        <v>0.0015926529164868282</v>
      </c>
      <c r="D53" s="2">
        <f t="shared" si="1"/>
        <v>0.006370611665947313</v>
      </c>
      <c r="E53" s="2">
        <f t="shared" si="2"/>
        <v>0.006370611665947313</v>
      </c>
      <c r="F53" s="2"/>
      <c r="G53" t="str">
        <f t="shared" si="3"/>
        <v>Outgoing</v>
      </c>
    </row>
    <row r="54" spans="1:7" ht="12.75">
      <c r="A54" s="21">
        <f>A53+1/24</f>
        <v>0.6576373456790123</v>
      </c>
      <c r="B54" t="s">
        <v>51</v>
      </c>
      <c r="C54" s="2">
        <f t="shared" si="0"/>
        <v>-0.483088897878112</v>
      </c>
      <c r="D54" s="2">
        <f t="shared" si="1"/>
        <v>-1.932355591512448</v>
      </c>
      <c r="E54" s="2">
        <f t="shared" si="2"/>
        <v>-1.932355591512448</v>
      </c>
      <c r="F54" s="2"/>
      <c r="G54" t="str">
        <f t="shared" si="3"/>
        <v>Incoming</v>
      </c>
    </row>
    <row r="55" spans="1:7" ht="12.75">
      <c r="A55" s="21">
        <f>A54+1/24</f>
        <v>0.699304012345679</v>
      </c>
      <c r="B55" t="s">
        <v>52</v>
      </c>
      <c r="C55" s="2">
        <f t="shared" si="0"/>
        <v>-0.8468057667728549</v>
      </c>
      <c r="D55" s="2">
        <f t="shared" si="1"/>
        <v>-3.3872230670914196</v>
      </c>
      <c r="E55" s="2">
        <f t="shared" si="2"/>
        <v>-3.3872230670914196</v>
      </c>
      <c r="F55" s="2"/>
      <c r="G55" t="str">
        <f t="shared" si="3"/>
        <v>Incoming</v>
      </c>
    </row>
    <row r="56" spans="1:7" ht="12.75">
      <c r="A56" s="21">
        <f>A55+1/24</f>
        <v>0.7409706790123456</v>
      </c>
      <c r="B56" t="s">
        <v>53</v>
      </c>
      <c r="C56" s="2">
        <f t="shared" si="0"/>
        <v>-0.9984838356484609</v>
      </c>
      <c r="D56" s="2">
        <f t="shared" si="1"/>
        <v>-3.9939353425938435</v>
      </c>
      <c r="E56" s="2">
        <f t="shared" si="2"/>
        <v>-3.9939353425938435</v>
      </c>
      <c r="F56" s="2"/>
      <c r="G56" t="str">
        <f t="shared" si="3"/>
        <v>Incoming</v>
      </c>
    </row>
    <row r="57" spans="1:7" ht="12.75">
      <c r="A57" s="21">
        <f>A56+1/24</f>
        <v>0.7826373456790122</v>
      </c>
      <c r="B57" t="s">
        <v>54</v>
      </c>
      <c r="C57" s="2">
        <f t="shared" si="0"/>
        <v>-0.9001431603718496</v>
      </c>
      <c r="D57" s="2">
        <f t="shared" si="1"/>
        <v>-3.6005726414873984</v>
      </c>
      <c r="E57" s="2">
        <f t="shared" si="2"/>
        <v>-3.6005726414873984</v>
      </c>
      <c r="F57" s="2"/>
      <c r="G57" t="str">
        <f t="shared" si="3"/>
        <v>Incoming</v>
      </c>
    </row>
    <row r="58" spans="1:7" ht="12.75">
      <c r="A58" s="21">
        <f>A57+1/24</f>
        <v>0.8243040123456788</v>
      </c>
      <c r="B58" t="s">
        <v>55</v>
      </c>
      <c r="C58" s="2">
        <f t="shared" si="0"/>
        <v>-0.5764080876313894</v>
      </c>
      <c r="D58" s="2">
        <f t="shared" si="1"/>
        <v>-2.3056323505255576</v>
      </c>
      <c r="E58" s="2">
        <f t="shared" si="2"/>
        <v>-2.3056323505255576</v>
      </c>
      <c r="F58" s="2"/>
      <c r="G58" t="str">
        <f t="shared" si="3"/>
        <v>Incoming</v>
      </c>
    </row>
    <row r="59" spans="1:7" ht="12.75">
      <c r="A59" s="21">
        <f>A58+1/24+12.5/60/24</f>
        <v>0.8746512345679011</v>
      </c>
      <c r="B59" t="s">
        <v>56</v>
      </c>
      <c r="C59" s="2">
        <f t="shared" si="0"/>
        <v>-0.0031853017931397667</v>
      </c>
      <c r="D59" s="2">
        <f t="shared" si="1"/>
        <v>-0.012741207172559067</v>
      </c>
      <c r="E59" s="2">
        <f t="shared" si="2"/>
        <v>-0.012741207172559067</v>
      </c>
      <c r="F59" s="2"/>
      <c r="G59" t="str">
        <f t="shared" si="3"/>
        <v>Incoming</v>
      </c>
    </row>
    <row r="60" spans="1:7" ht="12.75">
      <c r="A60" s="21">
        <f>A59+1/24</f>
        <v>0.9163179012345677</v>
      </c>
      <c r="B60" t="s">
        <v>45</v>
      </c>
      <c r="C60" s="2">
        <f t="shared" si="0"/>
        <v>0.4816938039912546</v>
      </c>
      <c r="D60" s="2">
        <f t="shared" si="1"/>
        <v>1.9267752159650184</v>
      </c>
      <c r="E60" s="2">
        <f t="shared" si="2"/>
        <v>1.9267752159650184</v>
      </c>
      <c r="F60" s="2"/>
      <c r="G60" t="str">
        <f t="shared" si="3"/>
        <v>Outgoing</v>
      </c>
    </row>
    <row r="61" spans="1:7" ht="12.75">
      <c r="A61" s="21">
        <f>A60+1/24</f>
        <v>0.9579845679012343</v>
      </c>
      <c r="B61" t="s">
        <v>46</v>
      </c>
      <c r="C61" s="2">
        <f t="shared" si="0"/>
        <v>0.8459575571379359</v>
      </c>
      <c r="D61" s="2">
        <f t="shared" si="1"/>
        <v>3.3838302285517434</v>
      </c>
      <c r="E61" s="2">
        <f t="shared" si="2"/>
        <v>3.3838302285517434</v>
      </c>
      <c r="F61" s="2"/>
      <c r="G61" t="str">
        <f t="shared" si="3"/>
        <v>Outgoing</v>
      </c>
    </row>
    <row r="62" spans="1:7" ht="12.75">
      <c r="A62" s="21">
        <f>A61+1/24</f>
        <v>0.999651234567901</v>
      </c>
      <c r="B62" t="s">
        <v>47</v>
      </c>
      <c r="C62" s="2">
        <f t="shared" si="0"/>
        <v>0.9983949005918198</v>
      </c>
      <c r="D62" s="2">
        <f t="shared" si="1"/>
        <v>3.993579602367279</v>
      </c>
      <c r="E62" s="2">
        <f t="shared" si="2"/>
        <v>3.993579602367279</v>
      </c>
      <c r="F62" s="2"/>
      <c r="G62" t="str">
        <f t="shared" si="3"/>
        <v>Outgoing</v>
      </c>
    </row>
    <row r="63" spans="1:7" ht="12.75">
      <c r="A63" s="21">
        <f>A62+1/24</f>
        <v>1.0413179012345677</v>
      </c>
      <c r="B63" t="s">
        <v>48</v>
      </c>
      <c r="C63" s="2">
        <f t="shared" si="0"/>
        <v>0.9008357690884191</v>
      </c>
      <c r="D63" s="2">
        <f t="shared" si="1"/>
        <v>3.6033430763536765</v>
      </c>
      <c r="E63" s="2">
        <f t="shared" si="2"/>
        <v>3.6033430763536765</v>
      </c>
      <c r="F63" s="2"/>
      <c r="G63" t="str">
        <f t="shared" si="3"/>
        <v>Outgoing</v>
      </c>
    </row>
    <row r="64" spans="1:7" ht="12.75">
      <c r="A64" s="21">
        <f>A63+1/24</f>
        <v>1.0829845679012344</v>
      </c>
      <c r="B64" t="s">
        <v>49</v>
      </c>
      <c r="C64" s="2">
        <f t="shared" si="0"/>
        <v>0.5777088120141497</v>
      </c>
      <c r="D64" s="2">
        <f t="shared" si="1"/>
        <v>2.310835248056599</v>
      </c>
      <c r="E64" s="2">
        <f t="shared" si="2"/>
        <v>2.310835248056599</v>
      </c>
      <c r="F64" s="2"/>
      <c r="G64" t="str">
        <f t="shared" si="3"/>
        <v>Outgoing</v>
      </c>
    </row>
    <row r="65" spans="1:7" ht="12.75">
      <c r="A65" s="21">
        <f>A64+1/24+12.5/60/24</f>
        <v>1.1333317901234568</v>
      </c>
      <c r="B65" t="s">
        <v>50</v>
      </c>
      <c r="C65" s="2">
        <f t="shared" si="0"/>
        <v>0.0047779425901285115</v>
      </c>
      <c r="D65" s="2">
        <f t="shared" si="1"/>
        <v>0.019111770360514046</v>
      </c>
      <c r="E65" s="2">
        <f t="shared" si="2"/>
        <v>0.019111770360514046</v>
      </c>
      <c r="F65" s="2"/>
      <c r="G65" t="str">
        <f t="shared" si="3"/>
        <v>Outgoing</v>
      </c>
    </row>
    <row r="66" spans="1:7" ht="12.75">
      <c r="A66" s="21">
        <f>A65+1/24</f>
        <v>1.1749984567901235</v>
      </c>
      <c r="B66" t="s">
        <v>51</v>
      </c>
      <c r="C66" s="2">
        <f t="shared" si="0"/>
        <v>-0.4802974882664303</v>
      </c>
      <c r="D66" s="2">
        <f t="shared" si="1"/>
        <v>-1.9211899530657213</v>
      </c>
      <c r="E66" s="2">
        <f t="shared" si="2"/>
        <v>-1.9211899530657213</v>
      </c>
      <c r="F66" s="2"/>
      <c r="G66" t="str">
        <f t="shared" si="3"/>
        <v>Incoming</v>
      </c>
    </row>
    <row r="67" spans="1:7" ht="12.75">
      <c r="A67" s="21">
        <f>A66+1/24</f>
        <v>1.2166651234567902</v>
      </c>
      <c r="B67" t="s">
        <v>52</v>
      </c>
      <c r="C67" s="2">
        <f t="shared" si="0"/>
        <v>-0.8451072016936739</v>
      </c>
      <c r="D67" s="2">
        <f t="shared" si="1"/>
        <v>-3.3804288067746957</v>
      </c>
      <c r="E67" s="2">
        <f t="shared" si="2"/>
        <v>-3.3804288067746957</v>
      </c>
      <c r="F67" s="2"/>
      <c r="G67" t="str">
        <f t="shared" si="3"/>
        <v>Incoming</v>
      </c>
    </row>
    <row r="68" spans="1:7" ht="12.75">
      <c r="A68" s="21">
        <f>A67+1/24</f>
        <v>1.258331790123457</v>
      </c>
      <c r="B68" t="s">
        <v>53</v>
      </c>
      <c r="C68" s="2">
        <f t="shared" si="0"/>
        <v>-0.9983034330616651</v>
      </c>
      <c r="D68" s="2">
        <f t="shared" si="1"/>
        <v>-3.9932137322466605</v>
      </c>
      <c r="E68" s="2">
        <f t="shared" si="2"/>
        <v>-3.9932137322466605</v>
      </c>
      <c r="F68" s="2"/>
      <c r="G68" t="str">
        <f t="shared" si="3"/>
        <v>Incoming</v>
      </c>
    </row>
    <row r="69" spans="1:7" ht="12.75">
      <c r="A69" s="21">
        <f>A68+1/24</f>
        <v>1.2999984567901237</v>
      </c>
      <c r="B69" t="s">
        <v>54</v>
      </c>
      <c r="C69" s="2">
        <f t="shared" si="0"/>
        <v>-0.901526092794591</v>
      </c>
      <c r="D69" s="2">
        <f t="shared" si="1"/>
        <v>-3.606104371178364</v>
      </c>
      <c r="E69" s="2">
        <f t="shared" si="2"/>
        <v>-3.606104371178364</v>
      </c>
      <c r="F69" s="2"/>
      <c r="G69" t="str">
        <f t="shared" si="3"/>
        <v>Incoming</v>
      </c>
    </row>
    <row r="70" spans="1:7" ht="12.75">
      <c r="A70" s="21">
        <f>A69+1/24</f>
        <v>1.3416651234567905</v>
      </c>
      <c r="B70" t="s">
        <v>55</v>
      </c>
      <c r="C70" s="2">
        <f t="shared" si="0"/>
        <v>-0.5790080710125506</v>
      </c>
      <c r="D70" s="2">
        <f t="shared" si="1"/>
        <v>-2.3160322840502023</v>
      </c>
      <c r="E70" s="2">
        <f t="shared" si="2"/>
        <v>-2.3160322840502023</v>
      </c>
      <c r="F70" s="2"/>
      <c r="G70" t="str">
        <f t="shared" si="3"/>
        <v>Incoming</v>
      </c>
    </row>
    <row r="71" spans="1:7" ht="12.75">
      <c r="A71" s="21">
        <f>A70+1/24+12.5/60/24</f>
        <v>1.3920123456790128</v>
      </c>
      <c r="B71" t="s">
        <v>56</v>
      </c>
      <c r="C71" s="2">
        <f t="shared" si="0"/>
        <v>-0.006370571267646807</v>
      </c>
      <c r="D71" s="2">
        <f t="shared" si="1"/>
        <v>-0.025482285070587227</v>
      </c>
      <c r="E71" s="2">
        <f t="shared" si="2"/>
        <v>-0.025482285070587227</v>
      </c>
      <c r="F71" s="2"/>
      <c r="G71" t="str">
        <f t="shared" si="3"/>
        <v>Incoming</v>
      </c>
    </row>
    <row r="72" ht="12.75">
      <c r="C72" s="2"/>
    </row>
    <row r="73" spans="3:7" ht="12.75">
      <c r="C73" s="45" t="s">
        <v>195</v>
      </c>
      <c r="G73" s="45" t="s">
        <v>220</v>
      </c>
    </row>
    <row r="74" spans="2:10" ht="12.75">
      <c r="B74" s="46"/>
      <c r="C74" s="46"/>
      <c r="D74" s="46"/>
      <c r="E74" s="46"/>
      <c r="F74" s="45" t="s">
        <v>162</v>
      </c>
      <c r="G74" s="45" t="s">
        <v>221</v>
      </c>
      <c r="H74" s="45" t="s">
        <v>162</v>
      </c>
      <c r="I74"/>
      <c r="J74" s="46"/>
    </row>
    <row r="75" spans="2:10" ht="12.75">
      <c r="B75" s="45" t="s">
        <v>152</v>
      </c>
      <c r="C75" s="45" t="s">
        <v>153</v>
      </c>
      <c r="D75" s="45" t="s">
        <v>154</v>
      </c>
      <c r="E75" s="45" t="s">
        <v>155</v>
      </c>
      <c r="F75" s="45" t="s">
        <v>160</v>
      </c>
      <c r="G75" s="45" t="s">
        <v>223</v>
      </c>
      <c r="H75" s="45" t="s">
        <v>161</v>
      </c>
      <c r="I75" s="45" t="s">
        <v>190</v>
      </c>
      <c r="J75" s="45" t="s">
        <v>198</v>
      </c>
    </row>
    <row r="76" spans="1:10" ht="12.75">
      <c r="A76" t="s">
        <v>171</v>
      </c>
      <c r="B76" s="46">
        <v>14</v>
      </c>
      <c r="C76" s="46">
        <v>27</v>
      </c>
      <c r="D76" s="46">
        <v>146</v>
      </c>
      <c r="E76" s="46">
        <v>22</v>
      </c>
      <c r="F76" s="46">
        <v>4</v>
      </c>
      <c r="G76" s="69"/>
      <c r="H76" s="47">
        <v>0</v>
      </c>
      <c r="I76" s="63" t="s">
        <v>191</v>
      </c>
      <c r="J76" s="46" t="s">
        <v>208</v>
      </c>
    </row>
    <row r="77" spans="1:10" ht="12.75">
      <c r="A77" t="s">
        <v>159</v>
      </c>
      <c r="B77" s="46">
        <v>17</v>
      </c>
      <c r="C77" s="46">
        <v>50</v>
      </c>
      <c r="D77" s="46">
        <v>140</v>
      </c>
      <c r="E77" s="46">
        <v>51</v>
      </c>
      <c r="F77" s="46">
        <v>4</v>
      </c>
      <c r="G77" s="69"/>
      <c r="H77" s="47">
        <v>0</v>
      </c>
      <c r="I77" s="63" t="s">
        <v>191</v>
      </c>
      <c r="J77" s="46" t="s">
        <v>209</v>
      </c>
    </row>
    <row r="78" spans="1:10" ht="12.75">
      <c r="A78" t="s">
        <v>168</v>
      </c>
      <c r="B78" s="46">
        <v>15</v>
      </c>
      <c r="C78" s="46">
        <v>18</v>
      </c>
      <c r="D78" s="46">
        <v>146</v>
      </c>
      <c r="E78" s="46">
        <v>24</v>
      </c>
      <c r="F78" s="46">
        <v>4</v>
      </c>
      <c r="G78" s="69"/>
      <c r="H78" s="47">
        <v>0</v>
      </c>
      <c r="I78" s="63" t="s">
        <v>191</v>
      </c>
      <c r="J78" s="46" t="s">
        <v>208</v>
      </c>
    </row>
    <row r="79" spans="1:10" ht="12.75">
      <c r="A79" t="s">
        <v>167</v>
      </c>
      <c r="B79" s="46">
        <v>15</v>
      </c>
      <c r="C79" s="46">
        <v>34</v>
      </c>
      <c r="D79" s="46">
        <v>146</v>
      </c>
      <c r="E79" s="46">
        <v>25</v>
      </c>
      <c r="F79" s="46">
        <v>4</v>
      </c>
      <c r="G79" s="69"/>
      <c r="H79" s="47">
        <v>0.0625</v>
      </c>
      <c r="I79" s="65" t="s">
        <v>137</v>
      </c>
      <c r="J79" s="46" t="s">
        <v>210</v>
      </c>
    </row>
    <row r="80" spans="1:10" ht="12.75">
      <c r="A80" t="s">
        <v>170</v>
      </c>
      <c r="B80" s="46">
        <v>15</v>
      </c>
      <c r="C80" s="46">
        <v>22</v>
      </c>
      <c r="D80" s="46">
        <v>146</v>
      </c>
      <c r="E80" s="46">
        <v>37</v>
      </c>
      <c r="F80" s="46">
        <v>4</v>
      </c>
      <c r="G80" s="69"/>
      <c r="H80" s="47">
        <v>0</v>
      </c>
      <c r="I80" s="63" t="s">
        <v>191</v>
      </c>
      <c r="J80" s="46" t="s">
        <v>211</v>
      </c>
    </row>
    <row r="81" spans="1:10" ht="12.75">
      <c r="A81" t="s">
        <v>173</v>
      </c>
      <c r="B81" s="46">
        <v>16</v>
      </c>
      <c r="C81" s="46">
        <v>42</v>
      </c>
      <c r="D81" s="46">
        <v>145</v>
      </c>
      <c r="E81" s="46">
        <v>21</v>
      </c>
      <c r="F81" s="46">
        <v>4</v>
      </c>
      <c r="G81" s="69"/>
      <c r="H81" s="47">
        <v>0</v>
      </c>
      <c r="I81" s="63" t="s">
        <v>191</v>
      </c>
      <c r="J81" s="46" t="s">
        <v>209</v>
      </c>
    </row>
    <row r="82" spans="1:10" ht="12.75">
      <c r="A82" t="s">
        <v>157</v>
      </c>
      <c r="B82" s="46">
        <v>16</v>
      </c>
      <c r="C82" s="46">
        <v>5</v>
      </c>
      <c r="D82" s="46">
        <v>145</v>
      </c>
      <c r="E82" s="46">
        <v>3</v>
      </c>
      <c r="F82" s="46">
        <v>6</v>
      </c>
      <c r="G82" s="69">
        <v>-16</v>
      </c>
      <c r="H82" s="47">
        <v>0.006944444444444444</v>
      </c>
      <c r="I82" s="63" t="s">
        <v>225</v>
      </c>
      <c r="J82" s="46" t="s">
        <v>199</v>
      </c>
    </row>
    <row r="83" spans="1:10" ht="12.75">
      <c r="A83" t="s">
        <v>158</v>
      </c>
      <c r="B83" s="46">
        <v>16</v>
      </c>
      <c r="C83" s="46">
        <v>31</v>
      </c>
      <c r="D83" s="46">
        <v>145</v>
      </c>
      <c r="E83" s="46">
        <v>28</v>
      </c>
      <c r="F83" s="46">
        <v>5</v>
      </c>
      <c r="G83" s="69">
        <v>-60</v>
      </c>
      <c r="H83" s="47">
        <v>0</v>
      </c>
      <c r="I83" s="63" t="s">
        <v>194</v>
      </c>
      <c r="J83" s="46" t="s">
        <v>212</v>
      </c>
    </row>
    <row r="84" spans="1:10" ht="12.75">
      <c r="A84" t="s">
        <v>109</v>
      </c>
      <c r="B84" s="46">
        <v>18</v>
      </c>
      <c r="C84" s="46">
        <v>4</v>
      </c>
      <c r="D84" s="46">
        <v>141</v>
      </c>
      <c r="E84" s="46">
        <v>0</v>
      </c>
      <c r="F84" s="46">
        <v>6</v>
      </c>
      <c r="G84" s="69"/>
      <c r="H84" s="47">
        <v>0.125</v>
      </c>
      <c r="I84" s="65" t="s">
        <v>137</v>
      </c>
      <c r="J84" s="46" t="s">
        <v>199</v>
      </c>
    </row>
    <row r="85" spans="1:10" ht="12.75">
      <c r="A85" t="s">
        <v>76</v>
      </c>
      <c r="B85" s="46">
        <v>16</v>
      </c>
      <c r="C85" s="46">
        <v>22</v>
      </c>
      <c r="D85" s="46">
        <v>144</v>
      </c>
      <c r="E85" s="46">
        <v>21</v>
      </c>
      <c r="F85" s="46">
        <v>6</v>
      </c>
      <c r="G85" s="69"/>
      <c r="H85" s="47">
        <v>0.041666666666666664</v>
      </c>
      <c r="I85" s="63" t="s">
        <v>191</v>
      </c>
      <c r="J85" s="46" t="s">
        <v>213</v>
      </c>
    </row>
    <row r="86" spans="1:10" ht="12.75">
      <c r="A86" t="s">
        <v>164</v>
      </c>
      <c r="B86" s="46">
        <v>15</v>
      </c>
      <c r="C86" s="46">
        <v>57</v>
      </c>
      <c r="D86" s="46">
        <v>145</v>
      </c>
      <c r="E86" s="46">
        <v>11</v>
      </c>
      <c r="F86" s="46">
        <v>4</v>
      </c>
      <c r="G86" s="69"/>
      <c r="H86" s="47">
        <v>0</v>
      </c>
      <c r="I86" s="63" t="s">
        <v>191</v>
      </c>
      <c r="J86" s="46" t="s">
        <v>214</v>
      </c>
    </row>
    <row r="87" spans="1:10" ht="12.75">
      <c r="A87" t="s">
        <v>228</v>
      </c>
      <c r="B87" s="46">
        <v>16</v>
      </c>
      <c r="C87" s="46">
        <v>37</v>
      </c>
      <c r="D87" s="46">
        <v>143</v>
      </c>
      <c r="E87" s="46">
        <v>34</v>
      </c>
      <c r="F87" s="46">
        <v>4.5</v>
      </c>
      <c r="G87" s="69">
        <v>54</v>
      </c>
      <c r="H87" s="47">
        <v>0.0625</v>
      </c>
      <c r="I87" s="65" t="s">
        <v>137</v>
      </c>
      <c r="J87" s="46" t="s">
        <v>199</v>
      </c>
    </row>
    <row r="88" spans="1:10" ht="12.75">
      <c r="A88" t="s">
        <v>165</v>
      </c>
      <c r="B88" s="46">
        <v>16</v>
      </c>
      <c r="C88" s="46">
        <v>27</v>
      </c>
      <c r="D88" s="46">
        <v>143</v>
      </c>
      <c r="E88" s="46">
        <v>58</v>
      </c>
      <c r="F88" s="46">
        <v>4.1</v>
      </c>
      <c r="G88" s="69">
        <v>54</v>
      </c>
      <c r="H88" s="47">
        <v>0.041666666666666664</v>
      </c>
      <c r="I88" s="65" t="s">
        <v>137</v>
      </c>
      <c r="J88" s="46" t="s">
        <v>208</v>
      </c>
    </row>
    <row r="89" spans="1:10" ht="12.75">
      <c r="A89" t="s">
        <v>172</v>
      </c>
      <c r="B89" s="46">
        <v>14</v>
      </c>
      <c r="C89" s="46">
        <v>28</v>
      </c>
      <c r="D89" s="46">
        <v>146</v>
      </c>
      <c r="E89" s="46">
        <v>4</v>
      </c>
      <c r="F89" s="46">
        <v>5</v>
      </c>
      <c r="G89" s="69"/>
      <c r="H89" s="47">
        <v>0.041666666666666664</v>
      </c>
      <c r="I89" s="63" t="s">
        <v>225</v>
      </c>
      <c r="J89" s="46" t="s">
        <v>212</v>
      </c>
    </row>
    <row r="90" spans="1:10" ht="12.75">
      <c r="A90" t="s">
        <v>238</v>
      </c>
      <c r="B90" s="46">
        <v>14</v>
      </c>
      <c r="C90" s="46">
        <v>56</v>
      </c>
      <c r="D90" s="46">
        <v>147</v>
      </c>
      <c r="E90" s="46">
        <v>43</v>
      </c>
      <c r="F90" s="46">
        <v>4</v>
      </c>
      <c r="G90" s="69"/>
      <c r="H90" s="47">
        <v>0</v>
      </c>
      <c r="I90" s="63" t="s">
        <v>191</v>
      </c>
      <c r="J90" s="46" t="s">
        <v>199</v>
      </c>
    </row>
    <row r="91" spans="1:10" ht="12.75">
      <c r="A91" t="s">
        <v>237</v>
      </c>
      <c r="B91" s="46">
        <v>14</v>
      </c>
      <c r="C91" s="46">
        <v>58</v>
      </c>
      <c r="D91" s="46">
        <v>147</v>
      </c>
      <c r="E91" s="46">
        <v>38</v>
      </c>
      <c r="F91" s="46">
        <v>4</v>
      </c>
      <c r="G91" s="69"/>
      <c r="H91" s="47">
        <v>0.020833333333333332</v>
      </c>
      <c r="I91" s="63" t="s">
        <v>191</v>
      </c>
      <c r="J91" s="46" t="s">
        <v>200</v>
      </c>
    </row>
    <row r="92" spans="1:10" ht="12.75">
      <c r="A92" t="s">
        <v>166</v>
      </c>
      <c r="B92" s="46">
        <v>16</v>
      </c>
      <c r="C92" s="46">
        <v>6</v>
      </c>
      <c r="D92" s="46">
        <v>144</v>
      </c>
      <c r="E92" s="46">
        <v>58</v>
      </c>
      <c r="F92" s="46">
        <v>4</v>
      </c>
      <c r="G92" s="69"/>
      <c r="H92" s="47">
        <v>0</v>
      </c>
      <c r="I92" s="63" t="s">
        <v>191</v>
      </c>
      <c r="J92" s="46" t="s">
        <v>199</v>
      </c>
    </row>
    <row r="93" spans="1:10" ht="12.75">
      <c r="A93" t="s">
        <v>169</v>
      </c>
      <c r="B93" s="46">
        <v>16</v>
      </c>
      <c r="C93" s="46">
        <v>1</v>
      </c>
      <c r="D93" s="46">
        <v>142</v>
      </c>
      <c r="E93" s="46">
        <v>28</v>
      </c>
      <c r="F93" s="46">
        <v>4</v>
      </c>
      <c r="G93" s="69"/>
      <c r="H93" s="47">
        <v>0</v>
      </c>
      <c r="I93" s="63" t="s">
        <v>191</v>
      </c>
      <c r="J93" s="46" t="s">
        <v>215</v>
      </c>
    </row>
    <row r="94" spans="1:10" ht="12.75">
      <c r="A94" t="s">
        <v>163</v>
      </c>
      <c r="B94" s="46">
        <v>16</v>
      </c>
      <c r="C94" s="46">
        <v>51</v>
      </c>
      <c r="D94" s="46">
        <v>144</v>
      </c>
      <c r="E94" s="46">
        <v>42</v>
      </c>
      <c r="F94" s="46">
        <v>4</v>
      </c>
      <c r="G94" s="69"/>
      <c r="H94" s="47">
        <v>0</v>
      </c>
      <c r="I94" s="65" t="s">
        <v>137</v>
      </c>
      <c r="J94" s="46" t="s">
        <v>213</v>
      </c>
    </row>
    <row r="95" spans="1:10" ht="12.75">
      <c r="A95" t="s">
        <v>151</v>
      </c>
      <c r="B95" s="46">
        <v>15</v>
      </c>
      <c r="C95" s="46">
        <v>48</v>
      </c>
      <c r="D95" s="46">
        <v>146</v>
      </c>
      <c r="E95" s="46">
        <v>9</v>
      </c>
      <c r="F95" s="46">
        <v>1</v>
      </c>
      <c r="G95" s="69"/>
      <c r="H95" s="47">
        <v>0</v>
      </c>
      <c r="I95" s="65" t="s">
        <v>137</v>
      </c>
      <c r="J95" s="46" t="s">
        <v>209</v>
      </c>
    </row>
    <row r="96" spans="1:10" ht="12.75">
      <c r="A96" t="s">
        <v>156</v>
      </c>
      <c r="B96" s="46">
        <v>15</v>
      </c>
      <c r="C96" s="46">
        <v>55</v>
      </c>
      <c r="D96" s="46">
        <v>145</v>
      </c>
      <c r="E96" s="46">
        <v>53</v>
      </c>
      <c r="F96" s="46">
        <v>5</v>
      </c>
      <c r="G96" s="69"/>
      <c r="H96" s="47">
        <v>0</v>
      </c>
      <c r="I96" s="63" t="s">
        <v>191</v>
      </c>
      <c r="J96" s="46" t="s">
        <v>216</v>
      </c>
    </row>
    <row r="98" ht="12.75">
      <c r="A98" s="29" t="s">
        <v>84</v>
      </c>
    </row>
    <row r="99" ht="12.75">
      <c r="A99" t="s">
        <v>192</v>
      </c>
    </row>
    <row r="100" ht="12.75">
      <c r="A100" t="s">
        <v>193</v>
      </c>
    </row>
    <row r="101" ht="12.75">
      <c r="A101" t="s">
        <v>226</v>
      </c>
    </row>
    <row r="103" spans="1:5" ht="12.75">
      <c r="A103" s="29" t="s">
        <v>241</v>
      </c>
      <c r="B103" s="49"/>
      <c r="D103" t="s">
        <v>82</v>
      </c>
      <c r="E103" s="2" t="s">
        <v>83</v>
      </c>
    </row>
    <row r="104" spans="1:5" ht="12.75">
      <c r="A104" s="7" t="s">
        <v>242</v>
      </c>
      <c r="B104" s="35"/>
      <c r="C104" s="60"/>
      <c r="D104" s="2">
        <f>IF(B104="",0,SIN((B104-($A$47+$B$8))/(($A$53+$B$8)-($A$47+$B$8))*3.14)*$B$6+$B$12)</f>
        <v>0</v>
      </c>
      <c r="E104" s="2">
        <f>(B105-D104)^2</f>
        <v>0</v>
      </c>
    </row>
    <row r="105" spans="1:3" ht="12.75">
      <c r="A105" s="7" t="s">
        <v>71</v>
      </c>
      <c r="B105" s="3"/>
      <c r="C105" s="7" t="s">
        <v>59</v>
      </c>
    </row>
    <row r="106" spans="1:5" ht="12.75">
      <c r="A106" s="7" t="s">
        <v>68</v>
      </c>
      <c r="B106" s="4"/>
      <c r="C106" s="60"/>
      <c r="D106" s="2">
        <f>IF(B106="",0,SIN((B106-($A$47+$B$8))/(($A$53+$B$8)-($A$47+$B$8))*3.14)*$B$6+$B$12)</f>
        <v>0</v>
      </c>
      <c r="E106" s="2">
        <f>(B107-D106)^2</f>
        <v>0</v>
      </c>
    </row>
    <row r="107" spans="1:3" ht="12.75">
      <c r="A107" s="7" t="s">
        <v>69</v>
      </c>
      <c r="B107" s="15"/>
      <c r="C107" s="7" t="s">
        <v>59</v>
      </c>
    </row>
    <row r="108" spans="1:5" ht="12.75">
      <c r="A108" s="7" t="s">
        <v>70</v>
      </c>
      <c r="B108" s="14"/>
      <c r="C108" s="60"/>
      <c r="D108" s="2">
        <f>IF(B108="",0,SIN((B108-($A$47+$B$8))/(($A$53+$B$8)-($A$47+$B$8))*3.14)*$B$6+$B$12)</f>
        <v>0</v>
      </c>
      <c r="E108" s="2">
        <f>(B109-D108)^2</f>
        <v>0</v>
      </c>
    </row>
    <row r="109" spans="1:3" ht="12.75">
      <c r="A109" s="7" t="s">
        <v>69</v>
      </c>
      <c r="B109" s="3"/>
      <c r="C109" s="7" t="s">
        <v>59</v>
      </c>
    </row>
    <row r="110" spans="1:5" ht="12.75">
      <c r="A110" s="7" t="s">
        <v>72</v>
      </c>
      <c r="B110" s="79"/>
      <c r="C110" s="3"/>
      <c r="D110" s="2">
        <f>IF(B110="",0,SIN((B110-($A$47+$B$8))/(($A$53+$B$8)-($A$47+$B$8))*3.14)*$B$6+$B$12)</f>
        <v>0</v>
      </c>
      <c r="E110" s="2">
        <f>(B111-D110)^2</f>
        <v>0</v>
      </c>
    </row>
    <row r="111" spans="1:3" ht="12.75">
      <c r="A111" s="7" t="s">
        <v>69</v>
      </c>
      <c r="B111" s="15"/>
      <c r="C111" s="7" t="s">
        <v>59</v>
      </c>
    </row>
    <row r="112" spans="1:5" ht="12.75">
      <c r="A112" s="7" t="s">
        <v>73</v>
      </c>
      <c r="B112" s="35"/>
      <c r="C112" s="3"/>
      <c r="D112" s="2">
        <f>IF(B112="",0,SIN((B112-($A$47+$B$8))/(($A$53+$B$8)-($A$47+$B$8))*3.14)*$B$6+$B$12)</f>
        <v>0</v>
      </c>
      <c r="E112" s="2">
        <f>(B113-D112)^2</f>
        <v>0</v>
      </c>
    </row>
    <row r="113" spans="1:5" ht="12.75">
      <c r="A113" s="7" t="s">
        <v>69</v>
      </c>
      <c r="B113" s="3"/>
      <c r="C113" s="7" t="s">
        <v>59</v>
      </c>
      <c r="E113" s="2">
        <f>SUM(E104:E112)</f>
        <v>0</v>
      </c>
    </row>
    <row r="115" spans="1:14" ht="15.75" customHeight="1">
      <c r="A115" s="34" t="s">
        <v>5</v>
      </c>
      <c r="B115" s="32"/>
      <c r="C115" s="32"/>
      <c r="D115" s="32"/>
      <c r="E115" s="32"/>
      <c r="F115" s="32"/>
      <c r="G115" s="32"/>
      <c r="H115" s="32"/>
      <c r="I115" s="32"/>
      <c r="J115" s="32"/>
      <c r="K115" s="32"/>
      <c r="L115" s="32"/>
      <c r="M115" s="32"/>
      <c r="N115" s="32"/>
    </row>
    <row r="116" spans="1:14" ht="42" customHeight="1">
      <c r="A116" s="87" t="s">
        <v>6</v>
      </c>
      <c r="B116" s="87"/>
      <c r="C116" s="87"/>
      <c r="D116" s="87"/>
      <c r="E116" s="87"/>
      <c r="F116" s="87"/>
      <c r="G116" s="107"/>
      <c r="H116" s="107"/>
      <c r="I116" s="51"/>
      <c r="J116" s="51"/>
      <c r="K116" s="51"/>
      <c r="L116" s="51"/>
      <c r="M116" s="51"/>
      <c r="N116" s="51"/>
    </row>
    <row r="117" spans="1:8" ht="12.75">
      <c r="A117" s="107"/>
      <c r="B117" s="107"/>
      <c r="C117" s="107"/>
      <c r="D117" s="107"/>
      <c r="E117" s="107"/>
      <c r="F117" s="107"/>
      <c r="G117" s="107"/>
      <c r="H117" s="107"/>
    </row>
  </sheetData>
  <mergeCells count="1">
    <mergeCell ref="A116:H117"/>
  </mergeCells>
  <dataValidations count="1">
    <dataValidation type="list" allowBlank="1" showInputMessage="1" showErrorMessage="1" sqref="B3">
      <formula1>$A$76:$A$97</formula1>
    </dataValidation>
  </dataValidations>
  <hyperlinks>
    <hyperlink ref="D12" location="'Estimating WW Factor'!A1" display="See page on Estimating Wind/Wave Factor"/>
    <hyperlink ref="F1" location="'Instructions - Read Me'!A1" display="(See Instructions on how to Update)"/>
    <hyperlink ref="F7" r:id="rId1" display="http://vofj.blogspot.com/"/>
    <hyperlink ref="B1" r:id="rId2" display="http://vofj.blogspot.com/"/>
    <hyperlink ref="F3" location="location_list" display="Location List"/>
    <hyperlink ref="F4" location="location_list" display="To Add or Fiddle with a Location"/>
    <hyperlink ref="D8" location="Notes" display="Notes"/>
  </hyperlinks>
  <printOptions/>
  <pageMargins left="0.75" right="0.75" top="1" bottom="1" header="0.5" footer="0.5"/>
  <pageSetup horizontalDpi="600" verticalDpi="600" orientation="portrait" r:id="rId6"/>
  <drawing r:id="rId5"/>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heetViews>
  <sheetFormatPr defaultColWidth="8.8515625" defaultRowHeight="12.75"/>
  <cols>
    <col min="1" max="1" width="20.00390625" style="0" customWidth="1"/>
    <col min="2" max="3" width="9.28125" style="46" customWidth="1"/>
    <col min="4" max="4" width="11.57421875" style="46" customWidth="1"/>
    <col min="5" max="5" width="10.8515625" style="46" customWidth="1"/>
    <col min="6" max="6" width="13.7109375" style="46" customWidth="1"/>
    <col min="7" max="7" width="9.140625" style="46" customWidth="1"/>
  </cols>
  <sheetData>
    <row r="1" ht="12.75">
      <c r="A1" s="29" t="s">
        <v>181</v>
      </c>
    </row>
    <row r="3" ht="12.75">
      <c r="A3" t="s">
        <v>174</v>
      </c>
    </row>
    <row r="4" ht="12.75">
      <c r="A4" t="s">
        <v>175</v>
      </c>
    </row>
    <row r="5" ht="12.75">
      <c r="A5" t="s">
        <v>178</v>
      </c>
    </row>
    <row r="6" ht="12.75">
      <c r="A6" t="s">
        <v>176</v>
      </c>
    </row>
    <row r="7" ht="12.75">
      <c r="A7" t="s">
        <v>177</v>
      </c>
    </row>
    <row r="9" ht="12.75">
      <c r="A9" t="s">
        <v>227</v>
      </c>
    </row>
    <row r="11" ht="12.75">
      <c r="A11" t="s">
        <v>179</v>
      </c>
    </row>
    <row r="12" ht="12.75">
      <c r="A12" t="s">
        <v>201</v>
      </c>
    </row>
    <row r="14" ht="12.75">
      <c r="A14" t="s">
        <v>204</v>
      </c>
    </row>
    <row r="15" ht="12.75">
      <c r="A15" t="s">
        <v>206</v>
      </c>
    </row>
    <row r="16" ht="12.75">
      <c r="A16" t="s">
        <v>205</v>
      </c>
    </row>
    <row r="18" ht="12.75">
      <c r="A18" s="77" t="s">
        <v>203</v>
      </c>
    </row>
  </sheetData>
  <hyperlinks>
    <hyperlink ref="A18" location="Guestimator!A1" display="Back to Guestimator"/>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0"/>
  <sheetViews>
    <sheetView workbookViewId="0" topLeftCell="A1">
      <selection activeCell="F3" sqref="F3"/>
    </sheetView>
  </sheetViews>
  <sheetFormatPr defaultColWidth="8.8515625" defaultRowHeight="12.75"/>
  <cols>
    <col min="3" max="3" width="12.57421875" style="21" bestFit="1" customWidth="1"/>
    <col min="4" max="4" width="16.140625" style="21" customWidth="1"/>
    <col min="5" max="5" width="14.00390625" style="21" customWidth="1"/>
    <col min="6" max="6" width="13.7109375" style="21" customWidth="1"/>
    <col min="7" max="7" width="32.00390625" style="0" bestFit="1" customWidth="1"/>
  </cols>
  <sheetData>
    <row r="1" spans="1:7" ht="12.75">
      <c r="A1" t="s">
        <v>107</v>
      </c>
      <c r="B1" t="s">
        <v>99</v>
      </c>
      <c r="C1" s="2">
        <f>Guestimator!D4</f>
        <v>17.833333333333332</v>
      </c>
      <c r="D1" s="21" t="s">
        <v>100</v>
      </c>
      <c r="E1" s="2">
        <f>Guestimator!D5</f>
        <v>140.85</v>
      </c>
      <c r="F1" s="67" t="s">
        <v>222</v>
      </c>
      <c r="G1" s="68">
        <f>(Guestimator!B7)/60/24</f>
        <v>0</v>
      </c>
    </row>
    <row r="2" spans="1:5" ht="12.75">
      <c r="A2" t="s">
        <v>108</v>
      </c>
      <c r="B2" t="s">
        <v>99</v>
      </c>
      <c r="C2" s="27">
        <v>14.95</v>
      </c>
      <c r="D2" t="s">
        <v>100</v>
      </c>
      <c r="E2" s="27">
        <v>147.73</v>
      </c>
    </row>
    <row r="3" spans="1:9" ht="12.75">
      <c r="A3" t="s">
        <v>109</v>
      </c>
      <c r="B3" t="s">
        <v>99</v>
      </c>
      <c r="C3" s="27">
        <v>18.07</v>
      </c>
      <c r="D3" t="s">
        <v>100</v>
      </c>
      <c r="E3" s="27">
        <v>140.98</v>
      </c>
      <c r="F3" s="28">
        <v>0.05416666666666667</v>
      </c>
      <c r="G3" t="s">
        <v>110</v>
      </c>
      <c r="I3" t="s">
        <v>135</v>
      </c>
    </row>
    <row r="4" spans="1:6" ht="12.75">
      <c r="A4" s="18" t="s">
        <v>96</v>
      </c>
      <c r="B4" s="18" t="s">
        <v>97</v>
      </c>
      <c r="C4" s="21" t="s">
        <v>103</v>
      </c>
      <c r="D4" s="21" t="s">
        <v>104</v>
      </c>
      <c r="E4" s="21" t="s">
        <v>105</v>
      </c>
      <c r="F4" s="18"/>
    </row>
    <row r="5" spans="1:7" ht="12.75">
      <c r="A5" s="75">
        <f>'Rangiroa Tides Reformat'!A2</f>
        <v>41640</v>
      </c>
      <c r="B5" s="23" t="str">
        <f>'Rangiroa Tides Reformat'!B2</f>
        <v>Wed</v>
      </c>
      <c r="C5" s="21">
        <f>IF(VLOOKUP(A5,'Rangiroa Tides Reformat'!$A$2:$E$366,4)="H",VLOOKUP(A5,'Rangiroa Tides Reformat'!$A$2:$E$366,3),VLOOKUP(A5,'Rangiroa Tides Reformat'!$A$2:$E$366,5))</f>
        <v>0.1708333333333333</v>
      </c>
      <c r="D5" s="21">
        <f>C5-$F$3</f>
        <v>0.11666666666666664</v>
      </c>
      <c r="E5" s="21">
        <f>(C5-($E$1-$E$2)/($E$3-$E$2)*$F$3)+fudge_factor</f>
        <v>0.11562345679012347</v>
      </c>
      <c r="F5"/>
      <c r="G5" s="21"/>
    </row>
    <row r="6" spans="1:6" ht="12.75">
      <c r="A6" s="75">
        <f>'Rangiroa Tides Reformat'!A3</f>
        <v>41641</v>
      </c>
      <c r="B6" s="23" t="str">
        <f>'Rangiroa Tides Reformat'!B3</f>
        <v>Thu</v>
      </c>
      <c r="C6" s="21">
        <f>IF(VLOOKUP(A6,'Rangiroa Tides Reformat'!$A$2:$E$366,4)="H",VLOOKUP(A6,'Rangiroa Tides Reformat'!$A$2:$E$366,3),VLOOKUP(A6,'Rangiroa Tides Reformat'!$A$2:$E$366,5))</f>
        <v>0.20902777777777778</v>
      </c>
      <c r="D6" s="21">
        <f aca="true" t="shared" si="0" ref="D6:D69">C6-$F$3</f>
        <v>0.15486111111111112</v>
      </c>
      <c r="E6" s="21">
        <f aca="true" t="shared" si="1" ref="E6:E68">(C6-($E$1-$E$2)/($E$3-$E$2)*$F$3)+fudge_factor</f>
        <v>0.15381790123456796</v>
      </c>
      <c r="F6"/>
    </row>
    <row r="7" spans="1:7" ht="12.75">
      <c r="A7" s="75">
        <f>'Rangiroa Tides Reformat'!A4</f>
        <v>41642</v>
      </c>
      <c r="B7" s="23" t="str">
        <f>'Rangiroa Tides Reformat'!B4</f>
        <v>Fri</v>
      </c>
      <c r="C7" s="21">
        <f>IF(VLOOKUP(A7,'Rangiroa Tides Reformat'!$A$2:$E$366,4)="H",VLOOKUP(A7,'Rangiroa Tides Reformat'!$A$2:$E$366,3),VLOOKUP(A7,'Rangiroa Tides Reformat'!$A$2:$E$366,5))</f>
        <v>0.24861111111111112</v>
      </c>
      <c r="D7" s="21">
        <f t="shared" si="0"/>
        <v>0.19444444444444445</v>
      </c>
      <c r="E7" s="21">
        <f t="shared" si="1"/>
        <v>0.19340123456790126</v>
      </c>
      <c r="F7"/>
      <c r="G7" t="s">
        <v>236</v>
      </c>
    </row>
    <row r="8" spans="1:7" ht="12.75">
      <c r="A8" s="75">
        <f>'Rangiroa Tides Reformat'!A5</f>
        <v>41643</v>
      </c>
      <c r="B8" s="23" t="str">
        <f>'Rangiroa Tides Reformat'!B5</f>
        <v>Sat</v>
      </c>
      <c r="C8" s="21">
        <f>IF(VLOOKUP(A8,'Rangiroa Tides Reformat'!$A$2:$E$366,4)="H",VLOOKUP(A8,'Rangiroa Tides Reformat'!$A$2:$E$366,3),VLOOKUP(A8,'Rangiroa Tides Reformat'!$A$2:$E$366,5))</f>
        <v>0.2902777777777778</v>
      </c>
      <c r="D8" s="21">
        <f t="shared" si="0"/>
        <v>0.23611111111111113</v>
      </c>
      <c r="E8" s="21">
        <f t="shared" si="1"/>
        <v>0.23506790123456794</v>
      </c>
      <c r="F8"/>
      <c r="G8" s="77" t="s">
        <v>203</v>
      </c>
    </row>
    <row r="9" spans="1:6" ht="12.75">
      <c r="A9" s="75">
        <f>'Rangiroa Tides Reformat'!A6</f>
        <v>41644</v>
      </c>
      <c r="B9" s="23" t="str">
        <f>'Rangiroa Tides Reformat'!B6</f>
        <v>Sun</v>
      </c>
      <c r="C9" s="21">
        <f>IF(VLOOKUP(A9,'Rangiroa Tides Reformat'!$A$2:$E$366,4)="H",VLOOKUP(A9,'Rangiroa Tides Reformat'!$A$2:$E$366,3),VLOOKUP(A9,'Rangiroa Tides Reformat'!$A$2:$E$366,5))</f>
        <v>0.3326388888888889</v>
      </c>
      <c r="D9" s="21">
        <f t="shared" si="0"/>
        <v>0.27847222222222223</v>
      </c>
      <c r="E9" s="21">
        <f t="shared" si="1"/>
        <v>0.277429012345679</v>
      </c>
      <c r="F9"/>
    </row>
    <row r="10" spans="1:6" ht="12.75">
      <c r="A10" s="75">
        <f>'Rangiroa Tides Reformat'!A7</f>
        <v>41645</v>
      </c>
      <c r="B10" s="23" t="str">
        <f>'Rangiroa Tides Reformat'!B7</f>
        <v>Mon</v>
      </c>
      <c r="C10" s="21">
        <f>IF(VLOOKUP(A10,'Rangiroa Tides Reformat'!$A$2:$E$366,4)="H",VLOOKUP(A10,'Rangiroa Tides Reformat'!$A$2:$E$366,3),VLOOKUP(A10,'Rangiroa Tides Reformat'!$A$2:$E$366,5))</f>
        <v>0.3770833333333334</v>
      </c>
      <c r="D10" s="21">
        <f t="shared" si="0"/>
        <v>0.32291666666666674</v>
      </c>
      <c r="E10" s="21">
        <f t="shared" si="1"/>
        <v>0.3218734567901235</v>
      </c>
      <c r="F10"/>
    </row>
    <row r="11" spans="1:6" ht="12.75">
      <c r="A11" s="75">
        <f>'Rangiroa Tides Reformat'!A8</f>
        <v>41646</v>
      </c>
      <c r="B11" s="23" t="str">
        <f>'Rangiroa Tides Reformat'!B8</f>
        <v>Tue</v>
      </c>
      <c r="C11" s="21">
        <f>IF(VLOOKUP(A11,'Rangiroa Tides Reformat'!$A$2:$E$366,4)="H",VLOOKUP(A11,'Rangiroa Tides Reformat'!$A$2:$E$366,3),VLOOKUP(A11,'Rangiroa Tides Reformat'!$A$2:$E$366,5))</f>
        <v>0.4215277777777778</v>
      </c>
      <c r="D11" s="21">
        <f t="shared" si="0"/>
        <v>0.36736111111111114</v>
      </c>
      <c r="E11" s="21">
        <f t="shared" si="1"/>
        <v>0.3663179012345679</v>
      </c>
      <c r="F11"/>
    </row>
    <row r="12" spans="1:6" ht="12.75">
      <c r="A12" s="75">
        <f>'Rangiroa Tides Reformat'!A9</f>
        <v>41647</v>
      </c>
      <c r="B12" s="23" t="str">
        <f>'Rangiroa Tides Reformat'!B9</f>
        <v>Wed</v>
      </c>
      <c r="C12" s="21">
        <f>IF(VLOOKUP(A12,'Rangiroa Tides Reformat'!$A$2:$E$366,4)="H",VLOOKUP(A12,'Rangiroa Tides Reformat'!$A$2:$E$366,3),VLOOKUP(A12,'Rangiroa Tides Reformat'!$A$2:$E$366,5))</f>
        <v>0.46458333333333335</v>
      </c>
      <c r="D12" s="21">
        <f t="shared" si="0"/>
        <v>0.41041666666666665</v>
      </c>
      <c r="E12" s="21">
        <f t="shared" si="1"/>
        <v>0.4093734567901235</v>
      </c>
      <c r="F12"/>
    </row>
    <row r="13" spans="1:6" ht="12.75">
      <c r="A13" s="75">
        <f>'Rangiroa Tides Reformat'!A10</f>
        <v>41648</v>
      </c>
      <c r="B13" s="23" t="str">
        <f>'Rangiroa Tides Reformat'!B10</f>
        <v>Thu</v>
      </c>
      <c r="C13" s="21">
        <f>IF(VLOOKUP(A13,'Rangiroa Tides Reformat'!$A$2:$E$366,4)="H",VLOOKUP(A13,'Rangiroa Tides Reformat'!$A$2:$E$366,3),VLOOKUP(A13,'Rangiroa Tides Reformat'!$A$2:$E$366,5))</f>
        <v>0.5041666666666667</v>
      </c>
      <c r="D13" s="21">
        <f t="shared" si="0"/>
        <v>0.44999999999999996</v>
      </c>
      <c r="E13" s="21">
        <f t="shared" si="1"/>
        <v>0.4489567901234568</v>
      </c>
      <c r="F13"/>
    </row>
    <row r="14" spans="1:6" ht="12.75">
      <c r="A14" s="75">
        <f>'Rangiroa Tides Reformat'!A11</f>
        <v>41649</v>
      </c>
      <c r="B14" s="23" t="str">
        <f>'Rangiroa Tides Reformat'!B11</f>
        <v>Fri</v>
      </c>
      <c r="C14" s="21">
        <f>IF(VLOOKUP(A14,'Rangiroa Tides Reformat'!$A$2:$E$366,4)="H",VLOOKUP(A14,'Rangiroa Tides Reformat'!$A$2:$E$366,3),VLOOKUP(A14,'Rangiroa Tides Reformat'!$A$2:$E$366,5))</f>
        <v>0.018055555555555557</v>
      </c>
      <c r="D14" s="21">
        <f t="shared" si="0"/>
        <v>-0.03611111111111111</v>
      </c>
      <c r="E14" s="21">
        <f t="shared" si="1"/>
        <v>-0.03715432098765428</v>
      </c>
      <c r="F14"/>
    </row>
    <row r="15" spans="1:6" ht="12.75">
      <c r="A15" s="75">
        <f>'Rangiroa Tides Reformat'!A12</f>
        <v>41650</v>
      </c>
      <c r="B15" s="23" t="str">
        <f>'Rangiroa Tides Reformat'!B12</f>
        <v>Sat</v>
      </c>
      <c r="C15" s="21">
        <f>IF(VLOOKUP(A15,'Rangiroa Tides Reformat'!$A$2:$E$366,4)="H",VLOOKUP(A15,'Rangiroa Tides Reformat'!$A$2:$E$366,3),VLOOKUP(A15,'Rangiroa Tides Reformat'!$A$2:$E$366,5))</f>
        <v>0.05277777777777778</v>
      </c>
      <c r="D15" s="21">
        <f t="shared" si="0"/>
        <v>-0.001388888888888891</v>
      </c>
      <c r="E15" s="21">
        <f t="shared" si="1"/>
        <v>-0.0024320987654320655</v>
      </c>
      <c r="F15"/>
    </row>
    <row r="16" spans="1:6" ht="12.75">
      <c r="A16" s="75">
        <f>'Rangiroa Tides Reformat'!A13</f>
        <v>41651</v>
      </c>
      <c r="B16" s="23" t="str">
        <f>'Rangiroa Tides Reformat'!B13</f>
        <v>Sun</v>
      </c>
      <c r="C16" s="21">
        <f>IF(VLOOKUP(A16,'Rangiroa Tides Reformat'!$A$2:$E$366,4)="H",VLOOKUP(A16,'Rangiroa Tides Reformat'!$A$2:$E$366,3),VLOOKUP(A16,'Rangiroa Tides Reformat'!$A$2:$E$366,5))</f>
        <v>0.08333333333333333</v>
      </c>
      <c r="D16" s="21">
        <f t="shared" si="0"/>
        <v>0.02916666666666666</v>
      </c>
      <c r="E16" s="21">
        <f t="shared" si="1"/>
        <v>0.028123456790123486</v>
      </c>
      <c r="F16"/>
    </row>
    <row r="17" spans="1:6" ht="12.75">
      <c r="A17" s="75">
        <f>'Rangiroa Tides Reformat'!A14</f>
        <v>41652</v>
      </c>
      <c r="B17" s="23" t="str">
        <f>'Rangiroa Tides Reformat'!B14</f>
        <v>Mon</v>
      </c>
      <c r="C17" s="21">
        <f>IF(VLOOKUP(A17,'Rangiroa Tides Reformat'!$A$2:$E$366,4)="H",VLOOKUP(A17,'Rangiroa Tides Reformat'!$A$2:$E$366,3),VLOOKUP(A17,'Rangiroa Tides Reformat'!$A$2:$E$366,5))</f>
        <v>0.11041666666666666</v>
      </c>
      <c r="D17" s="21">
        <f t="shared" si="0"/>
        <v>0.056249999999999994</v>
      </c>
      <c r="E17" s="21">
        <f t="shared" si="1"/>
        <v>0.05520679012345682</v>
      </c>
      <c r="F17"/>
    </row>
    <row r="18" spans="1:6" ht="12.75">
      <c r="A18" s="75">
        <f>'Rangiroa Tides Reformat'!A15</f>
        <v>41653</v>
      </c>
      <c r="B18" s="23" t="str">
        <f>'Rangiroa Tides Reformat'!B15</f>
        <v>Tue</v>
      </c>
      <c r="C18" s="21">
        <f>IF(VLOOKUP(A18,'Rangiroa Tides Reformat'!$A$2:$E$366,4)="H",VLOOKUP(A18,'Rangiroa Tides Reformat'!$A$2:$E$366,3),VLOOKUP(A18,'Rangiroa Tides Reformat'!$A$2:$E$366,5))</f>
        <v>0.13541666666666666</v>
      </c>
      <c r="D18" s="21">
        <f t="shared" si="0"/>
        <v>0.08124999999999999</v>
      </c>
      <c r="E18" s="21">
        <f t="shared" si="1"/>
        <v>0.08020679012345681</v>
      </c>
      <c r="F18"/>
    </row>
    <row r="19" spans="1:6" ht="12.75">
      <c r="A19" s="75">
        <f>'Rangiroa Tides Reformat'!A16</f>
        <v>41654</v>
      </c>
      <c r="B19" s="23" t="str">
        <f>'Rangiroa Tides Reformat'!B16</f>
        <v>Wed</v>
      </c>
      <c r="C19" s="21">
        <f>IF(VLOOKUP(A19,'Rangiroa Tides Reformat'!$A$2:$E$366,4)="H",VLOOKUP(A19,'Rangiroa Tides Reformat'!$A$2:$E$366,3),VLOOKUP(A19,'Rangiroa Tides Reformat'!$A$2:$E$366,5))</f>
        <v>0.16041666666666668</v>
      </c>
      <c r="D19" s="21">
        <f t="shared" si="0"/>
        <v>0.10625000000000001</v>
      </c>
      <c r="E19" s="21">
        <f t="shared" si="1"/>
        <v>0.10520679012345684</v>
      </c>
      <c r="F19"/>
    </row>
    <row r="20" spans="1:6" ht="12.75">
      <c r="A20" s="75">
        <f>'Rangiroa Tides Reformat'!A17</f>
        <v>41655</v>
      </c>
      <c r="B20" s="23" t="str">
        <f>'Rangiroa Tides Reformat'!B17</f>
        <v>Thu</v>
      </c>
      <c r="C20" s="21">
        <f>IF(VLOOKUP(A20,'Rangiroa Tides Reformat'!$A$2:$E$366,4)="H",VLOOKUP(A20,'Rangiroa Tides Reformat'!$A$2:$E$366,3),VLOOKUP(A20,'Rangiroa Tides Reformat'!$A$2:$E$366,5))</f>
        <v>0.18611111111111112</v>
      </c>
      <c r="D20" s="21">
        <f t="shared" si="0"/>
        <v>0.13194444444444445</v>
      </c>
      <c r="E20" s="21">
        <f t="shared" si="1"/>
        <v>0.13090123456790126</v>
      </c>
      <c r="F20"/>
    </row>
    <row r="21" spans="1:6" ht="12.75">
      <c r="A21" s="75">
        <f>'Rangiroa Tides Reformat'!A18</f>
        <v>41656</v>
      </c>
      <c r="B21" s="23" t="str">
        <f>'Rangiroa Tides Reformat'!B18</f>
        <v>Fri</v>
      </c>
      <c r="C21" s="21">
        <f>IF(VLOOKUP(A21,'Rangiroa Tides Reformat'!$A$2:$E$366,4)="H",VLOOKUP(A21,'Rangiroa Tides Reformat'!$A$2:$E$366,3),VLOOKUP(A21,'Rangiroa Tides Reformat'!$A$2:$E$366,5))</f>
        <v>0.2125</v>
      </c>
      <c r="D21" s="21">
        <f t="shared" si="0"/>
        <v>0.15833333333333333</v>
      </c>
      <c r="E21" s="21">
        <f t="shared" si="1"/>
        <v>0.15729012345679017</v>
      </c>
      <c r="F21"/>
    </row>
    <row r="22" spans="1:6" ht="12.75">
      <c r="A22" s="75">
        <f>'Rangiroa Tides Reformat'!A19</f>
        <v>41657</v>
      </c>
      <c r="B22" s="23" t="str">
        <f>'Rangiroa Tides Reformat'!B19</f>
        <v>Sat</v>
      </c>
      <c r="C22" s="21">
        <f>IF(VLOOKUP(A22,'Rangiroa Tides Reformat'!$A$2:$E$366,4)="H",VLOOKUP(A22,'Rangiroa Tides Reformat'!$A$2:$E$366,3),VLOOKUP(A22,'Rangiroa Tides Reformat'!$A$2:$E$366,5))</f>
        <v>0.23958333333333334</v>
      </c>
      <c r="D22" s="21">
        <f t="shared" si="0"/>
        <v>0.18541666666666667</v>
      </c>
      <c r="E22" s="21">
        <f t="shared" si="1"/>
        <v>0.1843734567901235</v>
      </c>
      <c r="F22"/>
    </row>
    <row r="23" spans="1:6" ht="12.75">
      <c r="A23" s="75">
        <f>'Rangiroa Tides Reformat'!A20</f>
        <v>41658</v>
      </c>
      <c r="B23" s="23" t="str">
        <f>'Rangiroa Tides Reformat'!B20</f>
        <v>Sun</v>
      </c>
      <c r="C23" s="21">
        <f>IF(VLOOKUP(A23,'Rangiroa Tides Reformat'!$A$2:$E$366,4)="H",VLOOKUP(A23,'Rangiroa Tides Reformat'!$A$2:$E$366,3),VLOOKUP(A23,'Rangiroa Tides Reformat'!$A$2:$E$366,5))</f>
        <v>0.26805555555555555</v>
      </c>
      <c r="D23" s="21">
        <f t="shared" si="0"/>
        <v>0.21388888888888888</v>
      </c>
      <c r="E23" s="21">
        <f t="shared" si="1"/>
        <v>0.2128456790123457</v>
      </c>
      <c r="F23"/>
    </row>
    <row r="24" spans="1:6" ht="12.75">
      <c r="A24" s="75">
        <f>'Rangiroa Tides Reformat'!A21</f>
        <v>41659</v>
      </c>
      <c r="B24" s="23" t="str">
        <f>'Rangiroa Tides Reformat'!B21</f>
        <v>Mon</v>
      </c>
      <c r="C24" s="21">
        <f>IF(VLOOKUP(A24,'Rangiroa Tides Reformat'!$A$2:$E$366,4)="H",VLOOKUP(A24,'Rangiroa Tides Reformat'!$A$2:$E$366,3),VLOOKUP(A24,'Rangiroa Tides Reformat'!$A$2:$E$366,5))</f>
        <v>0.2986111111111111</v>
      </c>
      <c r="D24" s="21">
        <f t="shared" si="0"/>
        <v>0.24444444444444444</v>
      </c>
      <c r="E24" s="21">
        <f t="shared" si="1"/>
        <v>0.24340123456790125</v>
      </c>
      <c r="F24"/>
    </row>
    <row r="25" spans="1:6" ht="12.75">
      <c r="A25" s="75">
        <f>'Rangiroa Tides Reformat'!A22</f>
        <v>41660</v>
      </c>
      <c r="B25" s="23" t="str">
        <f>'Rangiroa Tides Reformat'!B22</f>
        <v>Tue</v>
      </c>
      <c r="C25" s="21">
        <f>IF(VLOOKUP(A25,'Rangiroa Tides Reformat'!$A$2:$E$366,4)="H",VLOOKUP(A25,'Rangiroa Tides Reformat'!$A$2:$E$366,3),VLOOKUP(A25,'Rangiroa Tides Reformat'!$A$2:$E$366,5))</f>
        <v>0.33125</v>
      </c>
      <c r="D25" s="21">
        <f t="shared" si="0"/>
        <v>0.27708333333333335</v>
      </c>
      <c r="E25" s="21">
        <f t="shared" si="1"/>
        <v>0.27604012345679013</v>
      </c>
      <c r="F25"/>
    </row>
    <row r="26" spans="1:6" ht="12.75">
      <c r="A26" s="75">
        <f>'Rangiroa Tides Reformat'!A23</f>
        <v>41661</v>
      </c>
      <c r="B26" s="23" t="str">
        <f>'Rangiroa Tides Reformat'!B23</f>
        <v>Wed</v>
      </c>
      <c r="C26" s="21">
        <f>IF(VLOOKUP(A26,'Rangiroa Tides Reformat'!$A$2:$E$366,4)="H",VLOOKUP(A26,'Rangiroa Tides Reformat'!$A$2:$E$366,3),VLOOKUP(A26,'Rangiroa Tides Reformat'!$A$2:$E$366,5))</f>
        <v>0.3673611111111111</v>
      </c>
      <c r="D26" s="21">
        <f t="shared" si="0"/>
        <v>0.31319444444444444</v>
      </c>
      <c r="E26" s="21">
        <f t="shared" si="1"/>
        <v>0.3121512345679012</v>
      </c>
      <c r="F26"/>
    </row>
    <row r="27" spans="1:6" ht="12.75">
      <c r="A27" s="75">
        <f>'Rangiroa Tides Reformat'!A24</f>
        <v>41662</v>
      </c>
      <c r="B27" s="23" t="str">
        <f>'Rangiroa Tides Reformat'!B24</f>
        <v>Thu</v>
      </c>
      <c r="C27" s="21">
        <f>IF(VLOOKUP(A27,'Rangiroa Tides Reformat'!$A$2:$E$366,4)="H",VLOOKUP(A27,'Rangiroa Tides Reformat'!$A$2:$E$366,3),VLOOKUP(A27,'Rangiroa Tides Reformat'!$A$2:$E$366,5))</f>
        <v>0.4055555555555555</v>
      </c>
      <c r="D27" s="21">
        <f t="shared" si="0"/>
        <v>0.35138888888888886</v>
      </c>
      <c r="E27" s="21">
        <f t="shared" si="1"/>
        <v>0.35034567901234565</v>
      </c>
      <c r="F27"/>
    </row>
    <row r="28" spans="1:6" ht="12.75">
      <c r="A28" s="75">
        <f>'Rangiroa Tides Reformat'!A25</f>
        <v>41663</v>
      </c>
      <c r="B28" s="23" t="str">
        <f>'Rangiroa Tides Reformat'!B25</f>
        <v>Fri</v>
      </c>
      <c r="C28" s="21">
        <f>IF(VLOOKUP(A28,'Rangiroa Tides Reformat'!$A$2:$E$366,4)="H",VLOOKUP(A28,'Rangiroa Tides Reformat'!$A$2:$E$366,3),VLOOKUP(A28,'Rangiroa Tides Reformat'!$A$2:$E$366,5))</f>
        <v>0.4458333333333333</v>
      </c>
      <c r="D28" s="21">
        <f t="shared" si="0"/>
        <v>0.3916666666666666</v>
      </c>
      <c r="E28" s="21">
        <f t="shared" si="1"/>
        <v>0.39062345679012345</v>
      </c>
      <c r="F28"/>
    </row>
    <row r="29" spans="1:6" ht="12.75">
      <c r="A29" s="75">
        <f>'Rangiroa Tides Reformat'!A26</f>
        <v>41664</v>
      </c>
      <c r="B29" s="23" t="str">
        <f>'Rangiroa Tides Reformat'!B26</f>
        <v>Sat</v>
      </c>
      <c r="C29" s="21">
        <f>IF(VLOOKUP(A29,'Rangiroa Tides Reformat'!$A$2:$E$366,4)="H",VLOOKUP(A29,'Rangiroa Tides Reformat'!$A$2:$E$366,3),VLOOKUP(A29,'Rangiroa Tides Reformat'!$A$2:$E$366,5))</f>
        <v>0.48541666666666666</v>
      </c>
      <c r="D29" s="21">
        <f t="shared" si="0"/>
        <v>0.43125</v>
      </c>
      <c r="E29" s="21">
        <f t="shared" si="1"/>
        <v>0.4302067901234568</v>
      </c>
      <c r="F29"/>
    </row>
    <row r="30" spans="1:6" ht="12.75">
      <c r="A30" s="75">
        <f>'Rangiroa Tides Reformat'!A27</f>
        <v>41665</v>
      </c>
      <c r="B30" s="23" t="str">
        <f>'Rangiroa Tides Reformat'!B27</f>
        <v>Sun</v>
      </c>
      <c r="C30" s="21">
        <f>IF(VLOOKUP(A30,'Rangiroa Tides Reformat'!$A$2:$E$366,4)="H",VLOOKUP(A30,'Rangiroa Tides Reformat'!$A$2:$E$366,3),VLOOKUP(A30,'Rangiroa Tides Reformat'!$A$2:$E$366,5))</f>
        <v>0.006944444444444444</v>
      </c>
      <c r="D30" s="21">
        <f t="shared" si="0"/>
        <v>-0.04722222222222222</v>
      </c>
      <c r="E30" s="21">
        <f t="shared" si="1"/>
        <v>-0.048265432098765396</v>
      </c>
      <c r="F30"/>
    </row>
    <row r="31" spans="1:6" ht="12.75">
      <c r="A31" s="75">
        <f>'Rangiroa Tides Reformat'!A28</f>
        <v>41666</v>
      </c>
      <c r="B31" s="23" t="str">
        <f>'Rangiroa Tides Reformat'!B28</f>
        <v>Mon</v>
      </c>
      <c r="C31" s="21">
        <f>IF(VLOOKUP(A31,'Rangiroa Tides Reformat'!$A$2:$E$366,4)="H",VLOOKUP(A31,'Rangiroa Tides Reformat'!$A$2:$E$366,3),VLOOKUP(A31,'Rangiroa Tides Reformat'!$A$2:$E$366,5))</f>
        <v>0.04652777777777778</v>
      </c>
      <c r="D31" s="21">
        <f t="shared" si="0"/>
        <v>-0.0076388888888888895</v>
      </c>
      <c r="E31" s="21">
        <f t="shared" si="1"/>
        <v>-0.008682098765432064</v>
      </c>
      <c r="F31"/>
    </row>
    <row r="32" spans="1:6" ht="12.75">
      <c r="A32" s="75">
        <f>'Rangiroa Tides Reformat'!A29</f>
        <v>41667</v>
      </c>
      <c r="B32" s="23" t="str">
        <f>'Rangiroa Tides Reformat'!B29</f>
        <v>Tue</v>
      </c>
      <c r="C32" s="21">
        <f>IF(VLOOKUP(A32,'Rangiroa Tides Reformat'!$A$2:$E$366,4)="H",VLOOKUP(A32,'Rangiroa Tides Reformat'!$A$2:$E$366,3),VLOOKUP(A32,'Rangiroa Tides Reformat'!$A$2:$E$366,5))</f>
        <v>0.08402777777777777</v>
      </c>
      <c r="D32" s="21">
        <f t="shared" si="0"/>
        <v>0.029861111111111102</v>
      </c>
      <c r="E32" s="21">
        <f t="shared" si="1"/>
        <v>0.028817901234567928</v>
      </c>
      <c r="F32"/>
    </row>
    <row r="33" spans="1:6" ht="12.75">
      <c r="A33" s="75">
        <f>'Rangiroa Tides Reformat'!A30</f>
        <v>41668</v>
      </c>
      <c r="B33" s="23" t="str">
        <f>'Rangiroa Tides Reformat'!B30</f>
        <v>Wed</v>
      </c>
      <c r="C33" s="21">
        <f>IF(VLOOKUP(A33,'Rangiroa Tides Reformat'!$A$2:$E$366,4)="H",VLOOKUP(A33,'Rangiroa Tides Reformat'!$A$2:$E$366,3),VLOOKUP(A33,'Rangiroa Tides Reformat'!$A$2:$E$366,5))</f>
        <v>0.12152777777777778</v>
      </c>
      <c r="D33" s="21">
        <f t="shared" si="0"/>
        <v>0.06736111111111111</v>
      </c>
      <c r="E33" s="21">
        <f t="shared" si="1"/>
        <v>0.06631790123456793</v>
      </c>
      <c r="F33"/>
    </row>
    <row r="34" spans="1:6" ht="12.75">
      <c r="A34" s="75">
        <f>'Rangiroa Tides Reformat'!A31</f>
        <v>41669</v>
      </c>
      <c r="B34" s="23" t="str">
        <f>'Rangiroa Tides Reformat'!B31</f>
        <v>Thu</v>
      </c>
      <c r="C34" s="21">
        <f>IF(VLOOKUP(A34,'Rangiroa Tides Reformat'!$A$2:$E$366,4)="H",VLOOKUP(A34,'Rangiroa Tides Reformat'!$A$2:$E$366,3),VLOOKUP(A34,'Rangiroa Tides Reformat'!$A$2:$E$366,5))</f>
        <v>0.15833333333333333</v>
      </c>
      <c r="D34" s="21">
        <f t="shared" si="0"/>
        <v>0.10416666666666666</v>
      </c>
      <c r="E34" s="21">
        <f t="shared" si="1"/>
        <v>0.10312345679012348</v>
      </c>
      <c r="F34"/>
    </row>
    <row r="35" spans="1:6" ht="12.75">
      <c r="A35" s="75">
        <f>'Rangiroa Tides Reformat'!A32</f>
        <v>41670</v>
      </c>
      <c r="B35" s="23" t="str">
        <f>'Rangiroa Tides Reformat'!B32</f>
        <v>Fri</v>
      </c>
      <c r="C35" s="21">
        <f>IF(VLOOKUP(A35,'Rangiroa Tides Reformat'!$A$2:$E$366,4)="H",VLOOKUP(A35,'Rangiroa Tides Reformat'!$A$2:$E$366,3),VLOOKUP(A35,'Rangiroa Tides Reformat'!$A$2:$E$366,5))</f>
        <v>0.19583333333333333</v>
      </c>
      <c r="D35" s="21">
        <f t="shared" si="0"/>
        <v>0.14166666666666666</v>
      </c>
      <c r="E35" s="21">
        <f t="shared" si="1"/>
        <v>0.1406234567901235</v>
      </c>
      <c r="F35"/>
    </row>
    <row r="36" spans="1:6" ht="12.75">
      <c r="A36" s="75">
        <f>'Rangiroa Tides Reformat'!A33</f>
        <v>41671</v>
      </c>
      <c r="B36" s="23" t="str">
        <f>'Rangiroa Tides Reformat'!B33</f>
        <v>Sat</v>
      </c>
      <c r="C36" s="21">
        <f>IF(VLOOKUP(A36,'Rangiroa Tides Reformat'!$A$2:$E$366,4)="H",VLOOKUP(A36,'Rangiroa Tides Reformat'!$A$2:$E$366,3),VLOOKUP(A36,'Rangiroa Tides Reformat'!$A$2:$E$366,5))</f>
        <v>0.2340277777777778</v>
      </c>
      <c r="D36" s="21">
        <f t="shared" si="0"/>
        <v>0.17986111111111114</v>
      </c>
      <c r="E36" s="21">
        <f t="shared" si="1"/>
        <v>0.17881790123456798</v>
      </c>
      <c r="F36"/>
    </row>
    <row r="37" spans="1:6" ht="12.75">
      <c r="A37" s="75">
        <f>'Rangiroa Tides Reformat'!A34</f>
        <v>41672</v>
      </c>
      <c r="B37" s="23" t="str">
        <f>'Rangiroa Tides Reformat'!B34</f>
        <v>Sun</v>
      </c>
      <c r="C37" s="21">
        <f>IF(VLOOKUP(A37,'Rangiroa Tides Reformat'!$A$2:$E$366,4)="H",VLOOKUP(A37,'Rangiroa Tides Reformat'!$A$2:$E$366,3),VLOOKUP(A37,'Rangiroa Tides Reformat'!$A$2:$E$366,5))</f>
        <v>0.27291666666666664</v>
      </c>
      <c r="D37" s="21">
        <f t="shared" si="0"/>
        <v>0.21874999999999997</v>
      </c>
      <c r="E37" s="21">
        <f t="shared" si="1"/>
        <v>0.21770679012345678</v>
      </c>
      <c r="F37"/>
    </row>
    <row r="38" spans="1:6" ht="12.75">
      <c r="A38" s="75">
        <f>'Rangiroa Tides Reformat'!A35</f>
        <v>41673</v>
      </c>
      <c r="B38" s="23" t="str">
        <f>'Rangiroa Tides Reformat'!B35</f>
        <v>Mon</v>
      </c>
      <c r="C38" s="21">
        <f>IF(VLOOKUP(A38,'Rangiroa Tides Reformat'!$A$2:$E$366,4)="H",VLOOKUP(A38,'Rangiroa Tides Reformat'!$A$2:$E$366,3),VLOOKUP(A38,'Rangiroa Tides Reformat'!$A$2:$E$366,5))</f>
        <v>0.3138888888888889</v>
      </c>
      <c r="D38" s="21">
        <f t="shared" si="0"/>
        <v>0.2597222222222222</v>
      </c>
      <c r="E38" s="21">
        <f t="shared" si="1"/>
        <v>0.258679012345679</v>
      </c>
      <c r="F38"/>
    </row>
    <row r="39" spans="1:6" ht="12.75">
      <c r="A39" s="75">
        <f>'Rangiroa Tides Reformat'!A36</f>
        <v>41674</v>
      </c>
      <c r="B39" s="23" t="str">
        <f>'Rangiroa Tides Reformat'!B36</f>
        <v>Tue</v>
      </c>
      <c r="C39" s="21">
        <f>IF(VLOOKUP(A39,'Rangiroa Tides Reformat'!$A$2:$E$366,4)="H",VLOOKUP(A39,'Rangiroa Tides Reformat'!$A$2:$E$366,3),VLOOKUP(A39,'Rangiroa Tides Reformat'!$A$2:$E$366,5))</f>
        <v>0.35625</v>
      </c>
      <c r="D39" s="21">
        <f t="shared" si="0"/>
        <v>0.30208333333333337</v>
      </c>
      <c r="E39" s="21">
        <f t="shared" si="1"/>
        <v>0.30104012345679015</v>
      </c>
      <c r="F39"/>
    </row>
    <row r="40" spans="1:9" ht="12.75">
      <c r="A40" s="75">
        <f>'Rangiroa Tides Reformat'!A37</f>
        <v>41675</v>
      </c>
      <c r="B40" s="23" t="str">
        <f>'Rangiroa Tides Reformat'!B37</f>
        <v>Wed</v>
      </c>
      <c r="C40" s="21">
        <f>IF(VLOOKUP(A40,'Rangiroa Tides Reformat'!$A$2:$E$366,4)="H",VLOOKUP(A40,'Rangiroa Tides Reformat'!$A$2:$E$366,3),VLOOKUP(A40,'Rangiroa Tides Reformat'!$A$2:$E$366,5))</f>
        <v>0.40069444444444446</v>
      </c>
      <c r="D40" s="21">
        <f t="shared" si="0"/>
        <v>0.34652777777777777</v>
      </c>
      <c r="E40" s="21">
        <f t="shared" si="1"/>
        <v>0.3454845679012346</v>
      </c>
      <c r="G40" s="21"/>
      <c r="H40" s="21"/>
      <c r="I40" s="21"/>
    </row>
    <row r="41" spans="1:6" ht="12.75">
      <c r="A41" s="75">
        <f>'Rangiroa Tides Reformat'!A38</f>
        <v>41676</v>
      </c>
      <c r="B41" s="23" t="str">
        <f>'Rangiroa Tides Reformat'!B38</f>
        <v>Thu</v>
      </c>
      <c r="C41" s="21">
        <f>IF(VLOOKUP(A41,'Rangiroa Tides Reformat'!$A$2:$E$366,4)="H",VLOOKUP(A41,'Rangiroa Tides Reformat'!$A$2:$E$366,3),VLOOKUP(A41,'Rangiroa Tides Reformat'!$A$2:$E$366,5))</f>
        <v>0.4444444444444444</v>
      </c>
      <c r="D41" s="21">
        <f t="shared" si="0"/>
        <v>0.3902777777777777</v>
      </c>
      <c r="E41" s="21">
        <f t="shared" si="1"/>
        <v>0.38923456790123456</v>
      </c>
      <c r="F41"/>
    </row>
    <row r="42" spans="1:6" ht="12.75">
      <c r="A42" s="75">
        <f>'Rangiroa Tides Reformat'!A39</f>
        <v>41677</v>
      </c>
      <c r="B42" s="23" t="str">
        <f>'Rangiroa Tides Reformat'!B39</f>
        <v>Fri</v>
      </c>
      <c r="C42" s="21">
        <f>IF(VLOOKUP(A42,'Rangiroa Tides Reformat'!$A$2:$E$366,4)="H",VLOOKUP(A42,'Rangiroa Tides Reformat'!$A$2:$E$366,3),VLOOKUP(A42,'Rangiroa Tides Reformat'!$A$2:$E$366,5))</f>
        <v>0.48541666666666666</v>
      </c>
      <c r="D42" s="21">
        <f t="shared" si="0"/>
        <v>0.43125</v>
      </c>
      <c r="E42" s="21">
        <f t="shared" si="1"/>
        <v>0.4302067901234568</v>
      </c>
      <c r="F42"/>
    </row>
    <row r="43" spans="1:6" ht="12.75">
      <c r="A43" s="75">
        <f>'Rangiroa Tides Reformat'!A40</f>
        <v>41678</v>
      </c>
      <c r="B43" s="23" t="str">
        <f>'Rangiroa Tides Reformat'!B40</f>
        <v>Sat</v>
      </c>
      <c r="C43" s="21">
        <f>IF(VLOOKUP(A43,'Rangiroa Tides Reformat'!$A$2:$E$366,4)="H",VLOOKUP(A43,'Rangiroa Tides Reformat'!$A$2:$E$366,3),VLOOKUP(A43,'Rangiroa Tides Reformat'!$A$2:$E$366,5))</f>
        <v>0.0020833333333333333</v>
      </c>
      <c r="D43" s="21">
        <f t="shared" si="0"/>
        <v>-0.052083333333333336</v>
      </c>
      <c r="E43" s="21">
        <f t="shared" si="1"/>
        <v>-0.05312654320987651</v>
      </c>
      <c r="F43"/>
    </row>
    <row r="44" spans="1:6" ht="12.75">
      <c r="A44" s="75">
        <f>'Rangiroa Tides Reformat'!A41</f>
        <v>41679</v>
      </c>
      <c r="B44" s="23" t="str">
        <f>'Rangiroa Tides Reformat'!B41</f>
        <v>Sun</v>
      </c>
      <c r="C44" s="21">
        <f>IF(VLOOKUP(A44,'Rangiroa Tides Reformat'!$A$2:$E$366,4)="H",VLOOKUP(A44,'Rangiroa Tides Reformat'!$A$2:$E$366,3),VLOOKUP(A44,'Rangiroa Tides Reformat'!$A$2:$E$366,5))</f>
        <v>0.03680555555555556</v>
      </c>
      <c r="D44" s="21">
        <f t="shared" si="0"/>
        <v>-0.017361111111111112</v>
      </c>
      <c r="E44" s="21">
        <f t="shared" si="1"/>
        <v>-0.018404320987654287</v>
      </c>
      <c r="F44"/>
    </row>
    <row r="45" spans="1:6" ht="12.75">
      <c r="A45" s="75">
        <f>'Rangiroa Tides Reformat'!A42</f>
        <v>41680</v>
      </c>
      <c r="B45" s="23" t="str">
        <f>'Rangiroa Tides Reformat'!B42</f>
        <v>Mon</v>
      </c>
      <c r="C45" s="21">
        <f>IF(VLOOKUP(A45,'Rangiroa Tides Reformat'!$A$2:$E$366,4)="H",VLOOKUP(A45,'Rangiroa Tides Reformat'!$A$2:$E$366,3),VLOOKUP(A45,'Rangiroa Tides Reformat'!$A$2:$E$366,5))</f>
        <v>0.06666666666666667</v>
      </c>
      <c r="D45" s="21">
        <f t="shared" si="0"/>
        <v>0.012499999999999997</v>
      </c>
      <c r="E45" s="21">
        <f t="shared" si="1"/>
        <v>0.011456790123456823</v>
      </c>
      <c r="F45"/>
    </row>
    <row r="46" spans="1:6" ht="12.75">
      <c r="A46" s="75">
        <f>'Rangiroa Tides Reformat'!A43</f>
        <v>41681</v>
      </c>
      <c r="B46" s="23" t="str">
        <f>'Rangiroa Tides Reformat'!B43</f>
        <v>Tue</v>
      </c>
      <c r="C46" s="21">
        <f>IF(VLOOKUP(A46,'Rangiroa Tides Reformat'!$A$2:$E$366,4)="H",VLOOKUP(A46,'Rangiroa Tides Reformat'!$A$2:$E$366,3),VLOOKUP(A46,'Rangiroa Tides Reformat'!$A$2:$E$366,5))</f>
        <v>0.09305555555555556</v>
      </c>
      <c r="D46" s="21">
        <f t="shared" si="0"/>
        <v>0.03888888888888889</v>
      </c>
      <c r="E46" s="21">
        <f t="shared" si="1"/>
        <v>0.037845679012345715</v>
      </c>
      <c r="F46"/>
    </row>
    <row r="47" spans="1:6" ht="12.75">
      <c r="A47" s="75">
        <f>'Rangiroa Tides Reformat'!A44</f>
        <v>41682</v>
      </c>
      <c r="B47" s="23" t="str">
        <f>'Rangiroa Tides Reformat'!B44</f>
        <v>Wed</v>
      </c>
      <c r="C47" s="21">
        <f>IF(VLOOKUP(A47,'Rangiroa Tides Reformat'!$A$2:$E$366,4)="H",VLOOKUP(A47,'Rangiroa Tides Reformat'!$A$2:$E$366,3),VLOOKUP(A47,'Rangiroa Tides Reformat'!$A$2:$E$366,5))</f>
        <v>0.1173611111111111</v>
      </c>
      <c r="D47" s="21">
        <f t="shared" si="0"/>
        <v>0.06319444444444443</v>
      </c>
      <c r="E47" s="21">
        <f t="shared" si="1"/>
        <v>0.06215123456790125</v>
      </c>
      <c r="F47"/>
    </row>
    <row r="48" spans="1:6" ht="12.75">
      <c r="A48" s="75">
        <f>'Rangiroa Tides Reformat'!A45</f>
        <v>41683</v>
      </c>
      <c r="B48" s="23" t="str">
        <f>'Rangiroa Tides Reformat'!B45</f>
        <v>Thu</v>
      </c>
      <c r="C48" s="21">
        <f>IF(VLOOKUP(A48,'Rangiroa Tides Reformat'!$A$2:$E$366,4)="H",VLOOKUP(A48,'Rangiroa Tides Reformat'!$A$2:$E$366,3),VLOOKUP(A48,'Rangiroa Tides Reformat'!$A$2:$E$366,5))</f>
        <v>0.14097222222222222</v>
      </c>
      <c r="D48" s="21">
        <f t="shared" si="0"/>
        <v>0.08680555555555555</v>
      </c>
      <c r="E48" s="21">
        <f t="shared" si="1"/>
        <v>0.08576234567901238</v>
      </c>
      <c r="F48"/>
    </row>
    <row r="49" spans="1:6" ht="12.75">
      <c r="A49" s="75">
        <f>'Rangiroa Tides Reformat'!A46</f>
        <v>41684</v>
      </c>
      <c r="B49" s="23" t="str">
        <f>'Rangiroa Tides Reformat'!B46</f>
        <v>Fri</v>
      </c>
      <c r="C49" s="21">
        <f>IF(VLOOKUP(A49,'Rangiroa Tides Reformat'!$A$2:$E$366,4)="H",VLOOKUP(A49,'Rangiroa Tides Reformat'!$A$2:$E$366,3),VLOOKUP(A49,'Rangiroa Tides Reformat'!$A$2:$E$366,5))</f>
        <v>0.16597222222222222</v>
      </c>
      <c r="D49" s="21">
        <f t="shared" si="0"/>
        <v>0.11180555555555555</v>
      </c>
      <c r="E49" s="21">
        <f t="shared" si="1"/>
        <v>0.11076234567901237</v>
      </c>
      <c r="F49"/>
    </row>
    <row r="50" spans="1:6" ht="12.75">
      <c r="A50" s="75">
        <f>'Rangiroa Tides Reformat'!A47</f>
        <v>41685</v>
      </c>
      <c r="B50" s="23" t="str">
        <f>'Rangiroa Tides Reformat'!B47</f>
        <v>Sat</v>
      </c>
      <c r="C50" s="21">
        <f>IF(VLOOKUP(A50,'Rangiroa Tides Reformat'!$A$2:$E$366,4)="H",VLOOKUP(A50,'Rangiroa Tides Reformat'!$A$2:$E$366,3),VLOOKUP(A50,'Rangiroa Tides Reformat'!$A$2:$E$366,5))</f>
        <v>0.1909722222222222</v>
      </c>
      <c r="D50" s="21">
        <f t="shared" si="0"/>
        <v>0.13680555555555554</v>
      </c>
      <c r="E50" s="21">
        <f t="shared" si="1"/>
        <v>0.13576234567901235</v>
      </c>
      <c r="F50"/>
    </row>
    <row r="51" spans="1:6" ht="12.75">
      <c r="A51" s="75">
        <f>'Rangiroa Tides Reformat'!A48</f>
        <v>41686</v>
      </c>
      <c r="B51" s="23" t="str">
        <f>'Rangiroa Tides Reformat'!B48</f>
        <v>Sun</v>
      </c>
      <c r="C51" s="21">
        <f>IF(VLOOKUP(A51,'Rangiroa Tides Reformat'!$A$2:$E$366,4)="H",VLOOKUP(A51,'Rangiroa Tides Reformat'!$A$2:$E$366,3),VLOOKUP(A51,'Rangiroa Tides Reformat'!$A$2:$E$366,5))</f>
        <v>0.21736111111111112</v>
      </c>
      <c r="D51" s="21">
        <f t="shared" si="0"/>
        <v>0.16319444444444445</v>
      </c>
      <c r="E51" s="21">
        <f t="shared" si="1"/>
        <v>0.16215123456790126</v>
      </c>
      <c r="F51"/>
    </row>
    <row r="52" spans="1:6" ht="12.75">
      <c r="A52" s="75">
        <f>'Rangiroa Tides Reformat'!A49</f>
        <v>41687</v>
      </c>
      <c r="B52" s="23" t="str">
        <f>'Rangiroa Tides Reformat'!B49</f>
        <v>Mon</v>
      </c>
      <c r="C52" s="21">
        <f>IF(VLOOKUP(A52,'Rangiroa Tides Reformat'!$A$2:$E$366,4)="H",VLOOKUP(A52,'Rangiroa Tides Reformat'!$A$2:$E$366,3),VLOOKUP(A52,'Rangiroa Tides Reformat'!$A$2:$E$366,5))</f>
        <v>0.24444444444444446</v>
      </c>
      <c r="D52" s="21">
        <f t="shared" si="0"/>
        <v>0.1902777777777778</v>
      </c>
      <c r="E52" s="21">
        <f t="shared" si="1"/>
        <v>0.1892345679012346</v>
      </c>
      <c r="F52"/>
    </row>
    <row r="53" spans="1:6" ht="12.75">
      <c r="A53" s="75">
        <f>'Rangiroa Tides Reformat'!A50</f>
        <v>41688</v>
      </c>
      <c r="B53" s="23" t="str">
        <f>'Rangiroa Tides Reformat'!B50</f>
        <v>Tue</v>
      </c>
      <c r="C53" s="21">
        <f>IF(VLOOKUP(A53,'Rangiroa Tides Reformat'!$A$2:$E$366,4)="H",VLOOKUP(A53,'Rangiroa Tides Reformat'!$A$2:$E$366,3),VLOOKUP(A53,'Rangiroa Tides Reformat'!$A$2:$E$366,5))</f>
        <v>0.2743055555555555</v>
      </c>
      <c r="D53" s="21">
        <f t="shared" si="0"/>
        <v>0.22013888888888886</v>
      </c>
      <c r="E53" s="21">
        <f t="shared" si="1"/>
        <v>0.21909567901234567</v>
      </c>
      <c r="F53"/>
    </row>
    <row r="54" spans="1:6" ht="12.75">
      <c r="A54" s="75">
        <f>'Rangiroa Tides Reformat'!A51</f>
        <v>41689</v>
      </c>
      <c r="B54" s="23" t="str">
        <f>'Rangiroa Tides Reformat'!B51</f>
        <v>Wed</v>
      </c>
      <c r="C54" s="21">
        <f>IF(VLOOKUP(A54,'Rangiroa Tides Reformat'!$A$2:$E$366,4)="H",VLOOKUP(A54,'Rangiroa Tides Reformat'!$A$2:$E$366,3),VLOOKUP(A54,'Rangiroa Tides Reformat'!$A$2:$E$366,5))</f>
        <v>0.3069444444444444</v>
      </c>
      <c r="D54" s="21">
        <f t="shared" si="0"/>
        <v>0.25277777777777777</v>
      </c>
      <c r="E54" s="21">
        <f t="shared" si="1"/>
        <v>0.25173456790123455</v>
      </c>
      <c r="F54"/>
    </row>
    <row r="55" spans="1:6" ht="12.75">
      <c r="A55" s="75">
        <f>'Rangiroa Tides Reformat'!A52</f>
        <v>41690</v>
      </c>
      <c r="B55" s="23" t="str">
        <f>'Rangiroa Tides Reformat'!B52</f>
        <v>Thu</v>
      </c>
      <c r="C55" s="21">
        <f>IF(VLOOKUP(A55,'Rangiroa Tides Reformat'!$A$2:$E$366,4)="H",VLOOKUP(A55,'Rangiroa Tides Reformat'!$A$2:$E$366,3),VLOOKUP(A55,'Rangiroa Tides Reformat'!$A$2:$E$366,5))</f>
        <v>0.34375</v>
      </c>
      <c r="D55" s="21">
        <f t="shared" si="0"/>
        <v>0.2895833333333333</v>
      </c>
      <c r="E55" s="21">
        <f t="shared" si="1"/>
        <v>0.28854012345679014</v>
      </c>
      <c r="F55"/>
    </row>
    <row r="56" spans="1:6" ht="12.75">
      <c r="A56" s="75">
        <f>'Rangiroa Tides Reformat'!A53</f>
        <v>41691</v>
      </c>
      <c r="B56" s="23" t="str">
        <f>'Rangiroa Tides Reformat'!B53</f>
        <v>Fri</v>
      </c>
      <c r="C56" s="21">
        <f>IF(VLOOKUP(A56,'Rangiroa Tides Reformat'!$A$2:$E$366,4)="H",VLOOKUP(A56,'Rangiroa Tides Reformat'!$A$2:$E$366,3),VLOOKUP(A56,'Rangiroa Tides Reformat'!$A$2:$E$366,5))</f>
        <v>0.3847222222222222</v>
      </c>
      <c r="D56" s="21">
        <f t="shared" si="0"/>
        <v>0.3305555555555555</v>
      </c>
      <c r="E56" s="21">
        <f t="shared" si="1"/>
        <v>0.32951234567901233</v>
      </c>
      <c r="F56"/>
    </row>
    <row r="57" spans="1:6" ht="12.75">
      <c r="A57" s="75">
        <f>'Rangiroa Tides Reformat'!A54</f>
        <v>41692</v>
      </c>
      <c r="B57" s="23" t="str">
        <f>'Rangiroa Tides Reformat'!B54</f>
        <v>Sat</v>
      </c>
      <c r="C57" s="21">
        <f>IF(VLOOKUP(A57,'Rangiroa Tides Reformat'!$A$2:$E$366,4)="H",VLOOKUP(A57,'Rangiroa Tides Reformat'!$A$2:$E$366,3),VLOOKUP(A57,'Rangiroa Tides Reformat'!$A$2:$E$366,5))</f>
        <v>0.4284722222222222</v>
      </c>
      <c r="D57" s="21">
        <f t="shared" si="0"/>
        <v>0.37430555555555556</v>
      </c>
      <c r="E57" s="21">
        <f t="shared" si="1"/>
        <v>0.37326234567901234</v>
      </c>
      <c r="F57"/>
    </row>
    <row r="58" spans="1:6" ht="12.75">
      <c r="A58" s="75">
        <f>'Rangiroa Tides Reformat'!A55</f>
        <v>41693</v>
      </c>
      <c r="B58" s="23" t="str">
        <f>'Rangiroa Tides Reformat'!B55</f>
        <v>Sun</v>
      </c>
      <c r="C58" s="21">
        <f>IF(VLOOKUP(A58,'Rangiroa Tides Reformat'!$A$2:$E$366,4)="H",VLOOKUP(A58,'Rangiroa Tides Reformat'!$A$2:$E$366,3),VLOOKUP(A58,'Rangiroa Tides Reformat'!$A$2:$E$366,5))</f>
        <v>0.4708333333333334</v>
      </c>
      <c r="D58" s="21">
        <f t="shared" si="0"/>
        <v>0.41666666666666674</v>
      </c>
      <c r="E58" s="21">
        <f t="shared" si="1"/>
        <v>0.4156234567901235</v>
      </c>
      <c r="F58"/>
    </row>
    <row r="59" spans="1:6" ht="12.75">
      <c r="A59" s="75">
        <f>'Rangiroa Tides Reformat'!A56</f>
        <v>41694</v>
      </c>
      <c r="B59" s="23" t="str">
        <f>'Rangiroa Tides Reformat'!B56</f>
        <v>Mon</v>
      </c>
      <c r="C59" s="21">
        <f>IF(VLOOKUP(A59,'Rangiroa Tides Reformat'!$A$2:$E$366,4)="H",VLOOKUP(A59,'Rangiroa Tides Reformat'!$A$2:$E$366,3),VLOOKUP(A59,'Rangiroa Tides Reformat'!$A$2:$E$366,5))</f>
        <v>0.5118055555555555</v>
      </c>
      <c r="D59" s="21">
        <f t="shared" si="0"/>
        <v>0.4576388888888888</v>
      </c>
      <c r="E59" s="21">
        <f t="shared" si="1"/>
        <v>0.45659567901234566</v>
      </c>
      <c r="F59"/>
    </row>
    <row r="60" spans="1:6" ht="12.75">
      <c r="A60" s="75">
        <f>'Rangiroa Tides Reformat'!A57</f>
        <v>41695</v>
      </c>
      <c r="B60" s="23" t="str">
        <f>'Rangiroa Tides Reformat'!B57</f>
        <v>Tue</v>
      </c>
      <c r="C60" s="21">
        <f>IF(VLOOKUP(A60,'Rangiroa Tides Reformat'!$A$2:$E$366,4)="H",VLOOKUP(A60,'Rangiroa Tides Reformat'!$A$2:$E$366,3),VLOOKUP(A60,'Rangiroa Tides Reformat'!$A$2:$E$366,5))</f>
        <v>0.035416666666666666</v>
      </c>
      <c r="D60" s="21">
        <f t="shared" si="0"/>
        <v>-0.018750000000000003</v>
      </c>
      <c r="E60" s="21">
        <f t="shared" si="1"/>
        <v>-0.019793209876543177</v>
      </c>
      <c r="F60"/>
    </row>
    <row r="61" spans="1:6" ht="12.75">
      <c r="A61" s="75">
        <f>'Rangiroa Tides Reformat'!A58</f>
        <v>41696</v>
      </c>
      <c r="B61" s="23" t="str">
        <f>'Rangiroa Tides Reformat'!B58</f>
        <v>Wed</v>
      </c>
      <c r="C61" s="21">
        <f>IF(VLOOKUP(A61,'Rangiroa Tides Reformat'!$A$2:$E$366,4)="H",VLOOKUP(A61,'Rangiroa Tides Reformat'!$A$2:$E$366,3),VLOOKUP(A61,'Rangiroa Tides Reformat'!$A$2:$E$366,5))</f>
        <v>0.07361111111111111</v>
      </c>
      <c r="D61" s="21">
        <f t="shared" si="0"/>
        <v>0.019444444444444445</v>
      </c>
      <c r="E61" s="21">
        <f t="shared" si="1"/>
        <v>0.01840123456790127</v>
      </c>
      <c r="F61"/>
    </row>
    <row r="62" spans="1:6" ht="12.75">
      <c r="A62" s="75">
        <f>'Rangiroa Tides Reformat'!A59</f>
        <v>41697</v>
      </c>
      <c r="B62" s="23" t="str">
        <f>'Rangiroa Tides Reformat'!B59</f>
        <v>Thu</v>
      </c>
      <c r="C62" s="21">
        <f>IF(VLOOKUP(A62,'Rangiroa Tides Reformat'!$A$2:$E$366,4)="H",VLOOKUP(A62,'Rangiroa Tides Reformat'!$A$2:$E$366,3),VLOOKUP(A62,'Rangiroa Tides Reformat'!$A$2:$E$366,5))</f>
        <v>0.11041666666666666</v>
      </c>
      <c r="D62" s="21">
        <f t="shared" si="0"/>
        <v>0.056249999999999994</v>
      </c>
      <c r="E62" s="21">
        <f t="shared" si="1"/>
        <v>0.05520679012345682</v>
      </c>
      <c r="F62"/>
    </row>
    <row r="63" spans="1:6" ht="12.75">
      <c r="A63" s="75">
        <f>'Rangiroa Tides Reformat'!A60</f>
        <v>41698</v>
      </c>
      <c r="B63" s="23" t="str">
        <f>'Rangiroa Tides Reformat'!B60</f>
        <v>Fri</v>
      </c>
      <c r="C63" s="21">
        <f>IF(VLOOKUP(A63,'Rangiroa Tides Reformat'!$A$2:$E$366,4)="H",VLOOKUP(A63,'Rangiroa Tides Reformat'!$A$2:$E$366,3),VLOOKUP(A63,'Rangiroa Tides Reformat'!$A$2:$E$366,5))</f>
        <v>0.14583333333333334</v>
      </c>
      <c r="D63" s="21">
        <f t="shared" si="0"/>
        <v>0.09166666666666667</v>
      </c>
      <c r="E63" s="21">
        <f t="shared" si="1"/>
        <v>0.0906234567901235</v>
      </c>
      <c r="F63"/>
    </row>
    <row r="64" spans="1:6" ht="12.75">
      <c r="A64" s="75">
        <f>'Rangiroa Tides Reformat'!A61</f>
        <v>41699</v>
      </c>
      <c r="B64" s="23" t="str">
        <f>'Rangiroa Tides Reformat'!B61</f>
        <v>Sat</v>
      </c>
      <c r="C64" s="21">
        <f>IF(VLOOKUP(A64,'Rangiroa Tides Reformat'!$A$2:$E$366,4)="H",VLOOKUP(A64,'Rangiroa Tides Reformat'!$A$2:$E$366,3),VLOOKUP(A64,'Rangiroa Tides Reformat'!$A$2:$E$366,5))</f>
        <v>0.18125</v>
      </c>
      <c r="D64" s="21">
        <f t="shared" si="0"/>
        <v>0.12708333333333333</v>
      </c>
      <c r="E64" s="21">
        <f t="shared" si="1"/>
        <v>0.12604012345679017</v>
      </c>
      <c r="F64"/>
    </row>
    <row r="65" spans="1:6" ht="12.75">
      <c r="A65" s="75">
        <f>'Rangiroa Tides Reformat'!A62</f>
        <v>41700</v>
      </c>
      <c r="B65" s="23" t="str">
        <f>'Rangiroa Tides Reformat'!B62</f>
        <v>Sun</v>
      </c>
      <c r="C65" s="21">
        <f>IF(VLOOKUP(A65,'Rangiroa Tides Reformat'!$A$2:$E$366,4)="H",VLOOKUP(A65,'Rangiroa Tides Reformat'!$A$2:$E$366,3),VLOOKUP(A65,'Rangiroa Tides Reformat'!$A$2:$E$366,5))</f>
        <v>0.21736111111111112</v>
      </c>
      <c r="D65" s="21">
        <f t="shared" si="0"/>
        <v>0.16319444444444445</v>
      </c>
      <c r="E65" s="21">
        <f t="shared" si="1"/>
        <v>0.16215123456790126</v>
      </c>
      <c r="F65"/>
    </row>
    <row r="66" spans="1:6" ht="12.75">
      <c r="A66" s="75">
        <f>'Rangiroa Tides Reformat'!A63</f>
        <v>41701</v>
      </c>
      <c r="B66" s="23" t="str">
        <f>'Rangiroa Tides Reformat'!B63</f>
        <v>Mon</v>
      </c>
      <c r="C66" s="21">
        <f>IF(VLOOKUP(A66,'Rangiroa Tides Reformat'!$A$2:$E$366,4)="H",VLOOKUP(A66,'Rangiroa Tides Reformat'!$A$2:$E$366,3),VLOOKUP(A66,'Rangiroa Tides Reformat'!$A$2:$E$366,5))</f>
        <v>0.25416666666666665</v>
      </c>
      <c r="D66" s="21">
        <f t="shared" si="0"/>
        <v>0.19999999999999998</v>
      </c>
      <c r="E66" s="21">
        <f t="shared" si="1"/>
        <v>0.1989567901234568</v>
      </c>
      <c r="F66"/>
    </row>
    <row r="67" spans="1:6" ht="12.75">
      <c r="A67" s="75">
        <f>'Rangiroa Tides Reformat'!A64</f>
        <v>41702</v>
      </c>
      <c r="B67" s="23" t="str">
        <f>'Rangiroa Tides Reformat'!B64</f>
        <v>Tue</v>
      </c>
      <c r="C67" s="21">
        <f>IF(VLOOKUP(A67,'Rangiroa Tides Reformat'!$A$2:$E$366,4)="H",VLOOKUP(A67,'Rangiroa Tides Reformat'!$A$2:$E$366,3),VLOOKUP(A67,'Rangiroa Tides Reformat'!$A$2:$E$366,5))</f>
        <v>0.29305555555555557</v>
      </c>
      <c r="D67" s="21">
        <f t="shared" si="0"/>
        <v>0.2388888888888889</v>
      </c>
      <c r="E67" s="21">
        <f t="shared" si="1"/>
        <v>0.2378456790123457</v>
      </c>
      <c r="F67"/>
    </row>
    <row r="68" spans="1:6" ht="12.75">
      <c r="A68" s="75">
        <f>'Rangiroa Tides Reformat'!A65</f>
        <v>41703</v>
      </c>
      <c r="B68" s="23" t="str">
        <f>'Rangiroa Tides Reformat'!B65</f>
        <v>Wed</v>
      </c>
      <c r="C68" s="21">
        <f>IF(VLOOKUP(A68,'Rangiroa Tides Reformat'!$A$2:$E$366,4)="H",VLOOKUP(A68,'Rangiroa Tides Reformat'!$A$2:$E$366,3),VLOOKUP(A68,'Rangiroa Tides Reformat'!$A$2:$E$366,5))</f>
        <v>0.3333333333333333</v>
      </c>
      <c r="D68" s="21">
        <f t="shared" si="0"/>
        <v>0.2791666666666667</v>
      </c>
      <c r="E68" s="21">
        <f t="shared" si="1"/>
        <v>0.27812345679012346</v>
      </c>
      <c r="F68"/>
    </row>
    <row r="69" spans="1:6" ht="12.75">
      <c r="A69" s="75">
        <f>'Rangiroa Tides Reformat'!A66</f>
        <v>41704</v>
      </c>
      <c r="B69" s="23" t="str">
        <f>'Rangiroa Tides Reformat'!B66</f>
        <v>Thu</v>
      </c>
      <c r="C69" s="21">
        <f>IF(VLOOKUP(A69,'Rangiroa Tides Reformat'!$A$2:$E$366,4)="H",VLOOKUP(A69,'Rangiroa Tides Reformat'!$A$2:$E$366,3),VLOOKUP(A69,'Rangiroa Tides Reformat'!$A$2:$E$366,5))</f>
        <v>0.3763888888888889</v>
      </c>
      <c r="D69" s="21">
        <f t="shared" si="0"/>
        <v>0.3222222222222222</v>
      </c>
      <c r="E69" s="21">
        <f aca="true" t="shared" si="2" ref="E69:E132">(C69-($E$1-$E$2)/($E$3-$E$2)*$F$3)+fudge_factor</f>
        <v>0.321179012345679</v>
      </c>
      <c r="F69"/>
    </row>
    <row r="70" spans="1:6" ht="12.75">
      <c r="A70" s="75">
        <f>'Rangiroa Tides Reformat'!A67</f>
        <v>41705</v>
      </c>
      <c r="B70" s="23" t="str">
        <f>'Rangiroa Tides Reformat'!B67</f>
        <v>Fri</v>
      </c>
      <c r="C70" s="21">
        <f>IF(VLOOKUP(A70,'Rangiroa Tides Reformat'!$A$2:$E$366,4)="H",VLOOKUP(A70,'Rangiroa Tides Reformat'!$A$2:$E$366,3),VLOOKUP(A70,'Rangiroa Tides Reformat'!$A$2:$E$366,5))</f>
        <v>0.4201388888888889</v>
      </c>
      <c r="D70" s="21">
        <f aca="true" t="shared" si="3" ref="D70:D133">C70-$F$3</f>
        <v>0.36597222222222225</v>
      </c>
      <c r="E70" s="21">
        <f t="shared" si="2"/>
        <v>0.36492901234567904</v>
      </c>
      <c r="F70"/>
    </row>
    <row r="71" spans="1:6" ht="12.75">
      <c r="A71" s="75">
        <f>'Rangiroa Tides Reformat'!A68</f>
        <v>41706</v>
      </c>
      <c r="B71" s="23" t="str">
        <f>'Rangiroa Tides Reformat'!B68</f>
        <v>Sat</v>
      </c>
      <c r="C71" s="21">
        <f>IF(VLOOKUP(A71,'Rangiroa Tides Reformat'!$A$2:$E$366,4)="H",VLOOKUP(A71,'Rangiroa Tides Reformat'!$A$2:$E$366,3),VLOOKUP(A71,'Rangiroa Tides Reformat'!$A$2:$E$366,5))</f>
        <v>0.4618055555555556</v>
      </c>
      <c r="D71" s="21">
        <f t="shared" si="3"/>
        <v>0.4076388888888889</v>
      </c>
      <c r="E71" s="21">
        <f t="shared" si="2"/>
        <v>0.4065956790123457</v>
      </c>
      <c r="F71"/>
    </row>
    <row r="72" spans="1:6" ht="12.75">
      <c r="A72" s="75">
        <f>'Rangiroa Tides Reformat'!A69</f>
        <v>41707</v>
      </c>
      <c r="B72" s="23" t="str">
        <f>'Rangiroa Tides Reformat'!B69</f>
        <v>Sun</v>
      </c>
      <c r="C72" s="21">
        <f>IF(VLOOKUP(A72,'Rangiroa Tides Reformat'!$A$2:$E$366,4)="H",VLOOKUP(A72,'Rangiroa Tides Reformat'!$A$2:$E$366,3),VLOOKUP(A72,'Rangiroa Tides Reformat'!$A$2:$E$366,5))</f>
        <v>0.5402777777777777</v>
      </c>
      <c r="D72" s="21">
        <f t="shared" si="3"/>
        <v>0.48611111111111105</v>
      </c>
      <c r="E72" s="21">
        <f t="shared" si="2"/>
        <v>0.4850679012345679</v>
      </c>
      <c r="F72"/>
    </row>
    <row r="73" spans="1:6" ht="12.75">
      <c r="A73" s="75">
        <f>'Rangiroa Tides Reformat'!A70</f>
        <v>41708</v>
      </c>
      <c r="B73" s="23" t="str">
        <f>'Rangiroa Tides Reformat'!B70</f>
        <v>Mon</v>
      </c>
      <c r="C73" s="21">
        <f>IF(VLOOKUP(A73,'Rangiroa Tides Reformat'!$A$2:$E$366,4)="H",VLOOKUP(A73,'Rangiroa Tides Reformat'!$A$2:$E$366,3),VLOOKUP(A73,'Rangiroa Tides Reformat'!$A$2:$E$366,5))</f>
        <v>0.05694444444444444</v>
      </c>
      <c r="D73" s="21">
        <f t="shared" si="3"/>
        <v>0.002777777777777775</v>
      </c>
      <c r="E73" s="21">
        <f t="shared" si="2"/>
        <v>0.0017345679012346002</v>
      </c>
      <c r="F73"/>
    </row>
    <row r="74" spans="1:6" ht="12.75">
      <c r="A74" s="75">
        <f>'Rangiroa Tides Reformat'!A71</f>
        <v>41709</v>
      </c>
      <c r="B74" s="23" t="str">
        <f>'Rangiroa Tides Reformat'!B71</f>
        <v>Tue</v>
      </c>
      <c r="C74" s="21">
        <f>IF(VLOOKUP(A74,'Rangiroa Tides Reformat'!$A$2:$E$366,4)="H",VLOOKUP(A74,'Rangiroa Tides Reformat'!$A$2:$E$366,3),VLOOKUP(A74,'Rangiroa Tides Reformat'!$A$2:$E$366,5))</f>
        <v>0.08611111111111112</v>
      </c>
      <c r="D74" s="21">
        <f t="shared" si="3"/>
        <v>0.031944444444444456</v>
      </c>
      <c r="E74" s="21">
        <f t="shared" si="2"/>
        <v>0.03090123456790128</v>
      </c>
      <c r="F74"/>
    </row>
    <row r="75" spans="1:6" ht="12.75">
      <c r="A75" s="75">
        <f>'Rangiroa Tides Reformat'!A72</f>
        <v>41710</v>
      </c>
      <c r="B75" s="23" t="str">
        <f>'Rangiroa Tides Reformat'!B72</f>
        <v>Wed</v>
      </c>
      <c r="C75" s="21">
        <f>IF(VLOOKUP(A75,'Rangiroa Tides Reformat'!$A$2:$E$366,4)="H",VLOOKUP(A75,'Rangiroa Tides Reformat'!$A$2:$E$366,3),VLOOKUP(A75,'Rangiroa Tides Reformat'!$A$2:$E$366,5))</f>
        <v>0.1125</v>
      </c>
      <c r="D75" s="21">
        <f t="shared" si="3"/>
        <v>0.058333333333333334</v>
      </c>
      <c r="E75" s="21">
        <f t="shared" si="2"/>
        <v>0.05729012345679016</v>
      </c>
      <c r="F75"/>
    </row>
    <row r="76" spans="1:6" ht="12.75">
      <c r="A76" s="75">
        <f>'Rangiroa Tides Reformat'!A73</f>
        <v>41711</v>
      </c>
      <c r="B76" s="23" t="str">
        <f>'Rangiroa Tides Reformat'!B73</f>
        <v>Thu</v>
      </c>
      <c r="C76" s="21">
        <f>IF(VLOOKUP(A76,'Rangiroa Tides Reformat'!$A$2:$E$366,4)="H",VLOOKUP(A76,'Rangiroa Tides Reformat'!$A$2:$E$366,3),VLOOKUP(A76,'Rangiroa Tides Reformat'!$A$2:$E$366,5))</f>
        <v>0.13680555555555554</v>
      </c>
      <c r="D76" s="21">
        <f t="shared" si="3"/>
        <v>0.08263888888888887</v>
      </c>
      <c r="E76" s="21">
        <f t="shared" si="2"/>
        <v>0.0815956790123457</v>
      </c>
      <c r="F76"/>
    </row>
    <row r="77" spans="1:6" ht="12.75">
      <c r="A77" s="75">
        <f>'Rangiroa Tides Reformat'!A74</f>
        <v>41712</v>
      </c>
      <c r="B77" s="23" t="str">
        <f>'Rangiroa Tides Reformat'!B74</f>
        <v>Fri</v>
      </c>
      <c r="C77" s="21">
        <f>IF(VLOOKUP(A77,'Rangiroa Tides Reformat'!$A$2:$E$366,4)="H",VLOOKUP(A77,'Rangiroa Tides Reformat'!$A$2:$E$366,3),VLOOKUP(A77,'Rangiroa Tides Reformat'!$A$2:$E$366,5))</f>
        <v>0.16111111111111112</v>
      </c>
      <c r="D77" s="21">
        <f t="shared" si="3"/>
        <v>0.10694444444444445</v>
      </c>
      <c r="E77" s="21">
        <f t="shared" si="2"/>
        <v>0.10590123456790128</v>
      </c>
      <c r="F77"/>
    </row>
    <row r="78" spans="1:6" ht="12.75">
      <c r="A78" s="75">
        <f>'Rangiroa Tides Reformat'!A75</f>
        <v>41713</v>
      </c>
      <c r="B78" s="23" t="str">
        <f>'Rangiroa Tides Reformat'!B75</f>
        <v>Sat</v>
      </c>
      <c r="C78" s="21">
        <f>IF(VLOOKUP(A78,'Rangiroa Tides Reformat'!$A$2:$E$366,4)="H",VLOOKUP(A78,'Rangiroa Tides Reformat'!$A$2:$E$366,3),VLOOKUP(A78,'Rangiroa Tides Reformat'!$A$2:$E$366,5))</f>
        <v>0.18541666666666667</v>
      </c>
      <c r="D78" s="21">
        <f t="shared" si="3"/>
        <v>0.13125</v>
      </c>
      <c r="E78" s="21">
        <f t="shared" si="2"/>
        <v>0.13020679012345682</v>
      </c>
      <c r="F78"/>
    </row>
    <row r="79" spans="1:6" ht="12.75">
      <c r="A79" s="75">
        <f>'Rangiroa Tides Reformat'!A76</f>
        <v>41714</v>
      </c>
      <c r="B79" s="23" t="str">
        <f>'Rangiroa Tides Reformat'!B76</f>
        <v>Sun</v>
      </c>
      <c r="C79" s="21">
        <f>IF(VLOOKUP(A79,'Rangiroa Tides Reformat'!$A$2:$E$366,4)="H",VLOOKUP(A79,'Rangiroa Tides Reformat'!$A$2:$E$366,3),VLOOKUP(A79,'Rangiroa Tides Reformat'!$A$2:$E$366,5))</f>
        <v>0.2111111111111111</v>
      </c>
      <c r="D79" s="21">
        <f t="shared" si="3"/>
        <v>0.15694444444444444</v>
      </c>
      <c r="E79" s="21">
        <f t="shared" si="2"/>
        <v>0.15590123456790128</v>
      </c>
      <c r="F79"/>
    </row>
    <row r="80" spans="1:6" ht="12.75">
      <c r="A80" s="75">
        <f>'Rangiroa Tides Reformat'!A77</f>
        <v>41715</v>
      </c>
      <c r="B80" s="23" t="str">
        <f>'Rangiroa Tides Reformat'!B77</f>
        <v>Mon</v>
      </c>
      <c r="C80" s="21">
        <f>IF(VLOOKUP(A80,'Rangiroa Tides Reformat'!$A$2:$E$366,4)="H",VLOOKUP(A80,'Rangiroa Tides Reformat'!$A$2:$E$366,3),VLOOKUP(A80,'Rangiroa Tides Reformat'!$A$2:$E$366,5))</f>
        <v>0.23750000000000002</v>
      </c>
      <c r="D80" s="21">
        <f t="shared" si="3"/>
        <v>0.18333333333333335</v>
      </c>
      <c r="E80" s="21">
        <f t="shared" si="2"/>
        <v>0.1822901234567902</v>
      </c>
      <c r="F80"/>
    </row>
    <row r="81" spans="1:6" ht="12.75">
      <c r="A81" s="75">
        <f>'Rangiroa Tides Reformat'!A78</f>
        <v>41716</v>
      </c>
      <c r="B81" s="23" t="str">
        <f>'Rangiroa Tides Reformat'!B78</f>
        <v>Tue</v>
      </c>
      <c r="C81" s="21">
        <f>IF(VLOOKUP(A81,'Rangiroa Tides Reformat'!$A$2:$E$366,4)="H",VLOOKUP(A81,'Rangiroa Tides Reformat'!$A$2:$E$366,3),VLOOKUP(A81,'Rangiroa Tides Reformat'!$A$2:$E$366,5))</f>
        <v>0.2659722222222222</v>
      </c>
      <c r="D81" s="21">
        <f t="shared" si="3"/>
        <v>0.21180555555555555</v>
      </c>
      <c r="E81" s="21">
        <f t="shared" si="2"/>
        <v>0.21076234567901236</v>
      </c>
      <c r="F81"/>
    </row>
    <row r="82" spans="1:6" ht="12.75">
      <c r="A82" s="75">
        <f>'Rangiroa Tides Reformat'!A79</f>
        <v>41717</v>
      </c>
      <c r="B82" s="23" t="str">
        <f>'Rangiroa Tides Reformat'!B79</f>
        <v>Wed</v>
      </c>
      <c r="C82" s="21">
        <f>IF(VLOOKUP(A82,'Rangiroa Tides Reformat'!$A$2:$E$366,4)="H",VLOOKUP(A82,'Rangiroa Tides Reformat'!$A$2:$E$366,3),VLOOKUP(A82,'Rangiroa Tides Reformat'!$A$2:$E$366,5))</f>
        <v>0.2965277777777778</v>
      </c>
      <c r="D82" s="21">
        <f t="shared" si="3"/>
        <v>0.2423611111111111</v>
      </c>
      <c r="E82" s="21">
        <f t="shared" si="2"/>
        <v>0.24131790123456792</v>
      </c>
      <c r="F82"/>
    </row>
    <row r="83" spans="1:6" ht="12.75">
      <c r="A83" s="75">
        <f>'Rangiroa Tides Reformat'!A80</f>
        <v>41718</v>
      </c>
      <c r="B83" s="23" t="str">
        <f>'Rangiroa Tides Reformat'!B80</f>
        <v>Thu</v>
      </c>
      <c r="C83" s="21">
        <f>IF(VLOOKUP(A83,'Rangiroa Tides Reformat'!$A$2:$E$366,4)="H",VLOOKUP(A83,'Rangiroa Tides Reformat'!$A$2:$E$366,3),VLOOKUP(A83,'Rangiroa Tides Reformat'!$A$2:$E$366,5))</f>
        <v>0.33125</v>
      </c>
      <c r="D83" s="21">
        <f t="shared" si="3"/>
        <v>0.27708333333333335</v>
      </c>
      <c r="E83" s="21">
        <f t="shared" si="2"/>
        <v>0.27604012345679013</v>
      </c>
      <c r="F83"/>
    </row>
    <row r="84" spans="1:6" ht="12.75">
      <c r="A84" s="75">
        <f>'Rangiroa Tides Reformat'!A81</f>
        <v>41719</v>
      </c>
      <c r="B84" s="23" t="str">
        <f>'Rangiroa Tides Reformat'!B81</f>
        <v>Fri</v>
      </c>
      <c r="C84" s="21">
        <f>IF(VLOOKUP(A84,'Rangiroa Tides Reformat'!$A$2:$E$366,4)="H",VLOOKUP(A84,'Rangiroa Tides Reformat'!$A$2:$E$366,3),VLOOKUP(A84,'Rangiroa Tides Reformat'!$A$2:$E$366,5))</f>
        <v>0.37013888888888885</v>
      </c>
      <c r="D84" s="21">
        <f t="shared" si="3"/>
        <v>0.3159722222222222</v>
      </c>
      <c r="E84" s="21">
        <f t="shared" si="2"/>
        <v>0.314929012345679</v>
      </c>
      <c r="F84"/>
    </row>
    <row r="85" spans="1:6" ht="12.75">
      <c r="A85" s="75">
        <f>'Rangiroa Tides Reformat'!A82</f>
        <v>41720</v>
      </c>
      <c r="B85" s="23" t="str">
        <f>'Rangiroa Tides Reformat'!B82</f>
        <v>Sat</v>
      </c>
      <c r="C85" s="21">
        <f>IF(VLOOKUP(A85,'Rangiroa Tides Reformat'!$A$2:$E$366,4)="H",VLOOKUP(A85,'Rangiroa Tides Reformat'!$A$2:$E$366,3),VLOOKUP(A85,'Rangiroa Tides Reformat'!$A$2:$E$366,5))</f>
        <v>0.41250000000000003</v>
      </c>
      <c r="D85" s="21">
        <f t="shared" si="3"/>
        <v>0.3583333333333334</v>
      </c>
      <c r="E85" s="21">
        <f t="shared" si="2"/>
        <v>0.3572901234567902</v>
      </c>
      <c r="F85"/>
    </row>
    <row r="86" spans="1:6" ht="12.75">
      <c r="A86" s="75">
        <f>'Rangiroa Tides Reformat'!A83</f>
        <v>41721</v>
      </c>
      <c r="B86" s="23" t="str">
        <f>'Rangiroa Tides Reformat'!B83</f>
        <v>Sun</v>
      </c>
      <c r="C86" s="21">
        <f>IF(VLOOKUP(A86,'Rangiroa Tides Reformat'!$A$2:$E$366,4)="H",VLOOKUP(A86,'Rangiroa Tides Reformat'!$A$2:$E$366,3),VLOOKUP(A86,'Rangiroa Tides Reformat'!$A$2:$E$366,5))</f>
        <v>0.45694444444444443</v>
      </c>
      <c r="D86" s="21">
        <f t="shared" si="3"/>
        <v>0.4027777777777778</v>
      </c>
      <c r="E86" s="21">
        <f t="shared" si="2"/>
        <v>0.4017345679012346</v>
      </c>
      <c r="F86"/>
    </row>
    <row r="87" spans="1:6" ht="12.75">
      <c r="A87" s="75">
        <f>'Rangiroa Tides Reformat'!A84</f>
        <v>41722</v>
      </c>
      <c r="B87" s="23" t="str">
        <f>'Rangiroa Tides Reformat'!B84</f>
        <v>Mon</v>
      </c>
      <c r="C87" s="21">
        <f>IF(VLOOKUP(A87,'Rangiroa Tides Reformat'!$A$2:$E$366,4)="H",VLOOKUP(A87,'Rangiroa Tides Reformat'!$A$2:$E$366,3),VLOOKUP(A87,'Rangiroa Tides Reformat'!$A$2:$E$366,5))</f>
        <v>0.5013888888888889</v>
      </c>
      <c r="D87" s="21">
        <f t="shared" si="3"/>
        <v>0.4472222222222222</v>
      </c>
      <c r="E87" s="21">
        <f t="shared" si="2"/>
        <v>0.446179012345679</v>
      </c>
      <c r="F87"/>
    </row>
    <row r="88" spans="1:6" ht="12.75">
      <c r="A88" s="75">
        <f>'Rangiroa Tides Reformat'!A85</f>
        <v>41723</v>
      </c>
      <c r="B88" s="23" t="str">
        <f>'Rangiroa Tides Reformat'!B85</f>
        <v>Tue</v>
      </c>
      <c r="C88" s="21">
        <f>IF(VLOOKUP(A88,'Rangiroa Tides Reformat'!$A$2:$E$366,4)="H",VLOOKUP(A88,'Rangiroa Tides Reformat'!$A$2:$E$366,3),VLOOKUP(A88,'Rangiroa Tides Reformat'!$A$2:$E$366,5))</f>
        <v>0.027777777777777776</v>
      </c>
      <c r="D88" s="21">
        <f t="shared" si="3"/>
        <v>-0.026388888888888892</v>
      </c>
      <c r="E88" s="21">
        <f t="shared" si="2"/>
        <v>-0.027432098765432067</v>
      </c>
      <c r="F88"/>
    </row>
    <row r="89" spans="1:6" ht="12.75">
      <c r="A89" s="75">
        <f>'Rangiroa Tides Reformat'!A86</f>
        <v>41724</v>
      </c>
      <c r="B89" s="23" t="str">
        <f>'Rangiroa Tides Reformat'!B86</f>
        <v>Wed</v>
      </c>
      <c r="C89" s="21">
        <f>IF(VLOOKUP(A89,'Rangiroa Tides Reformat'!$A$2:$E$366,4)="H",VLOOKUP(A89,'Rangiroa Tides Reformat'!$A$2:$E$366,3),VLOOKUP(A89,'Rangiroa Tides Reformat'!$A$2:$E$366,5))</f>
        <v>0.06805555555555555</v>
      </c>
      <c r="D89" s="21">
        <f t="shared" si="3"/>
        <v>0.013888888888888881</v>
      </c>
      <c r="E89" s="21">
        <f t="shared" si="2"/>
        <v>0.012845679012345707</v>
      </c>
      <c r="F89"/>
    </row>
    <row r="90" spans="1:6" ht="12.75">
      <c r="A90" s="75">
        <f>'Rangiroa Tides Reformat'!A87</f>
        <v>41725</v>
      </c>
      <c r="B90" s="23" t="str">
        <f>'Rangiroa Tides Reformat'!B87</f>
        <v>Thu</v>
      </c>
      <c r="C90" s="21">
        <f>IF(VLOOKUP(A90,'Rangiroa Tides Reformat'!$A$2:$E$366,4)="H",VLOOKUP(A90,'Rangiroa Tides Reformat'!$A$2:$E$366,3),VLOOKUP(A90,'Rangiroa Tides Reformat'!$A$2:$E$366,5))</f>
        <v>0.10486111111111111</v>
      </c>
      <c r="D90" s="21">
        <f t="shared" si="3"/>
        <v>0.050694444444444445</v>
      </c>
      <c r="E90" s="21">
        <f t="shared" si="2"/>
        <v>0.04965123456790127</v>
      </c>
      <c r="F90"/>
    </row>
    <row r="91" spans="1:6" ht="12.75">
      <c r="A91" s="75">
        <f>'Rangiroa Tides Reformat'!A88</f>
        <v>41726</v>
      </c>
      <c r="B91" s="23" t="str">
        <f>'Rangiroa Tides Reformat'!B88</f>
        <v>Fri</v>
      </c>
      <c r="C91" s="21">
        <f>IF(VLOOKUP(A91,'Rangiroa Tides Reformat'!$A$2:$E$366,4)="H",VLOOKUP(A91,'Rangiroa Tides Reformat'!$A$2:$E$366,3),VLOOKUP(A91,'Rangiroa Tides Reformat'!$A$2:$E$366,5))</f>
        <v>0.14027777777777778</v>
      </c>
      <c r="D91" s="21">
        <f t="shared" si="3"/>
        <v>0.08611111111111111</v>
      </c>
      <c r="E91" s="21">
        <f t="shared" si="2"/>
        <v>0.08506790123456794</v>
      </c>
      <c r="F91"/>
    </row>
    <row r="92" spans="1:6" ht="12.75">
      <c r="A92" s="75">
        <f>'Rangiroa Tides Reformat'!A89</f>
        <v>41727</v>
      </c>
      <c r="B92" s="23" t="str">
        <f>'Rangiroa Tides Reformat'!B89</f>
        <v>Sat</v>
      </c>
      <c r="C92" s="21">
        <f>IF(VLOOKUP(A92,'Rangiroa Tides Reformat'!$A$2:$E$366,4)="H",VLOOKUP(A92,'Rangiroa Tides Reformat'!$A$2:$E$366,3),VLOOKUP(A92,'Rangiroa Tides Reformat'!$A$2:$E$366,5))</f>
        <v>0.17500000000000002</v>
      </c>
      <c r="D92" s="21">
        <f t="shared" si="3"/>
        <v>0.12083333333333335</v>
      </c>
      <c r="E92" s="21">
        <f t="shared" si="2"/>
        <v>0.11979012345679017</v>
      </c>
      <c r="F92"/>
    </row>
    <row r="93" spans="1:6" ht="12.75">
      <c r="A93" s="75">
        <f>'Rangiroa Tides Reformat'!A90</f>
        <v>41728</v>
      </c>
      <c r="B93" s="23" t="str">
        <f>'Rangiroa Tides Reformat'!B90</f>
        <v>Sun</v>
      </c>
      <c r="C93" s="21">
        <f>IF(VLOOKUP(A93,'Rangiroa Tides Reformat'!$A$2:$E$366,4)="H",VLOOKUP(A93,'Rangiroa Tides Reformat'!$A$2:$E$366,3),VLOOKUP(A93,'Rangiroa Tides Reformat'!$A$2:$E$366,5))</f>
        <v>0.20902777777777778</v>
      </c>
      <c r="D93" s="21">
        <f t="shared" si="3"/>
        <v>0.15486111111111112</v>
      </c>
      <c r="E93" s="21">
        <f t="shared" si="2"/>
        <v>0.15381790123456796</v>
      </c>
      <c r="F93"/>
    </row>
    <row r="94" spans="1:6" ht="12.75">
      <c r="A94" s="75">
        <f>'Rangiroa Tides Reformat'!A91</f>
        <v>41729</v>
      </c>
      <c r="B94" s="23" t="str">
        <f>'Rangiroa Tides Reformat'!B91</f>
        <v>Mon</v>
      </c>
      <c r="C94" s="21">
        <f>IF(VLOOKUP(A94,'Rangiroa Tides Reformat'!$A$2:$E$366,4)="H",VLOOKUP(A94,'Rangiroa Tides Reformat'!$A$2:$E$366,3),VLOOKUP(A94,'Rangiroa Tides Reformat'!$A$2:$E$366,5))</f>
        <v>0.24305555555555555</v>
      </c>
      <c r="D94" s="21">
        <f t="shared" si="3"/>
        <v>0.18888888888888888</v>
      </c>
      <c r="E94" s="21">
        <f t="shared" si="2"/>
        <v>0.18784567901234572</v>
      </c>
      <c r="F94"/>
    </row>
    <row r="95" spans="1:6" ht="12.75">
      <c r="A95" s="75">
        <f>'Rangiroa Tides Reformat'!A92</f>
        <v>41730</v>
      </c>
      <c r="B95" s="23" t="str">
        <f>'Rangiroa Tides Reformat'!B92</f>
        <v>Tue</v>
      </c>
      <c r="C95" s="21">
        <f>IF(VLOOKUP(A95,'Rangiroa Tides Reformat'!$A$2:$E$366,4)="H",VLOOKUP(A95,'Rangiroa Tides Reformat'!$A$2:$E$366,3),VLOOKUP(A95,'Rangiroa Tides Reformat'!$A$2:$E$366,5))</f>
        <v>0.2777777777777778</v>
      </c>
      <c r="D95" s="21">
        <f t="shared" si="3"/>
        <v>0.22361111111111112</v>
      </c>
      <c r="E95" s="21">
        <f t="shared" si="2"/>
        <v>0.22256790123456793</v>
      </c>
      <c r="F95"/>
    </row>
    <row r="96" spans="1:6" ht="12.75">
      <c r="A96" s="75">
        <f>'Rangiroa Tides Reformat'!A93</f>
        <v>41731</v>
      </c>
      <c r="B96" s="23" t="str">
        <f>'Rangiroa Tides Reformat'!B93</f>
        <v>Wed</v>
      </c>
      <c r="C96" s="21">
        <f>IF(VLOOKUP(A96,'Rangiroa Tides Reformat'!$A$2:$E$366,4)="H",VLOOKUP(A96,'Rangiroa Tides Reformat'!$A$2:$E$366,3),VLOOKUP(A96,'Rangiroa Tides Reformat'!$A$2:$E$366,5))</f>
        <v>0.31319444444444444</v>
      </c>
      <c r="D96" s="21">
        <f t="shared" si="3"/>
        <v>0.25902777777777775</v>
      </c>
      <c r="E96" s="21">
        <f t="shared" si="2"/>
        <v>0.2579845679012346</v>
      </c>
      <c r="F96"/>
    </row>
    <row r="97" spans="1:6" ht="12.75">
      <c r="A97" s="75">
        <f>'Rangiroa Tides Reformat'!A94</f>
        <v>41732</v>
      </c>
      <c r="B97" s="23" t="str">
        <f>'Rangiroa Tides Reformat'!B94</f>
        <v>Thu</v>
      </c>
      <c r="C97" s="21">
        <f>IF(VLOOKUP(A97,'Rangiroa Tides Reformat'!$A$2:$E$366,4)="H",VLOOKUP(A97,'Rangiroa Tides Reformat'!$A$2:$E$366,3),VLOOKUP(A97,'Rangiroa Tides Reformat'!$A$2:$E$366,5))</f>
        <v>0.3506944444444444</v>
      </c>
      <c r="D97" s="21">
        <f t="shared" si="3"/>
        <v>0.2965277777777777</v>
      </c>
      <c r="E97" s="21">
        <f t="shared" si="2"/>
        <v>0.29548456790123456</v>
      </c>
      <c r="F97"/>
    </row>
    <row r="98" spans="1:6" ht="12.75">
      <c r="A98" s="75">
        <f>'Rangiroa Tides Reformat'!A95</f>
        <v>41733</v>
      </c>
      <c r="B98" s="23" t="str">
        <f>'Rangiroa Tides Reformat'!B95</f>
        <v>Fri</v>
      </c>
      <c r="C98" s="21">
        <f>IF(VLOOKUP(A98,'Rangiroa Tides Reformat'!$A$2:$E$366,4)="H",VLOOKUP(A98,'Rangiroa Tides Reformat'!$A$2:$E$366,3),VLOOKUP(A98,'Rangiroa Tides Reformat'!$A$2:$E$366,5))</f>
        <v>0.3909722222222222</v>
      </c>
      <c r="D98" s="21">
        <f t="shared" si="3"/>
        <v>0.3368055555555556</v>
      </c>
      <c r="E98" s="21">
        <f t="shared" si="2"/>
        <v>0.33576234567901236</v>
      </c>
      <c r="F98"/>
    </row>
    <row r="99" spans="1:6" ht="12.75">
      <c r="A99" s="75">
        <f>'Rangiroa Tides Reformat'!A96</f>
        <v>41734</v>
      </c>
      <c r="B99" s="23" t="str">
        <f>'Rangiroa Tides Reformat'!B96</f>
        <v>Sat</v>
      </c>
      <c r="C99" s="21">
        <f>IF(VLOOKUP(A99,'Rangiroa Tides Reformat'!$A$2:$E$366,4)="H",VLOOKUP(A99,'Rangiroa Tides Reformat'!$A$2:$E$366,3),VLOOKUP(A99,'Rangiroa Tides Reformat'!$A$2:$E$366,5))</f>
        <v>0.43194444444444446</v>
      </c>
      <c r="D99" s="21">
        <f t="shared" si="3"/>
        <v>0.37777777777777777</v>
      </c>
      <c r="E99" s="21">
        <f t="shared" si="2"/>
        <v>0.3767345679012346</v>
      </c>
      <c r="F99"/>
    </row>
    <row r="100" spans="1:6" ht="12.75">
      <c r="A100" s="75">
        <f>'Rangiroa Tides Reformat'!A97</f>
        <v>41735</v>
      </c>
      <c r="B100" s="23" t="str">
        <f>'Rangiroa Tides Reformat'!B97</f>
        <v>Sun</v>
      </c>
      <c r="C100" s="21">
        <f>IF(VLOOKUP(A100,'Rangiroa Tides Reformat'!$A$2:$E$366,4)="H",VLOOKUP(A100,'Rangiroa Tides Reformat'!$A$2:$E$366,3),VLOOKUP(A100,'Rangiroa Tides Reformat'!$A$2:$E$366,5))</f>
        <v>0.47291666666666665</v>
      </c>
      <c r="D100" s="21">
        <f t="shared" si="3"/>
        <v>0.41874999999999996</v>
      </c>
      <c r="E100" s="21">
        <f t="shared" si="2"/>
        <v>0.4177067901234568</v>
      </c>
      <c r="F100"/>
    </row>
    <row r="101" spans="1:6" ht="12.75">
      <c r="A101" s="75">
        <f>'Rangiroa Tides Reformat'!A98</f>
        <v>41736</v>
      </c>
      <c r="B101" s="23" t="str">
        <f>'Rangiroa Tides Reformat'!B98</f>
        <v>Mon</v>
      </c>
      <c r="C101" s="21">
        <f>IF(VLOOKUP(A101,'Rangiroa Tides Reformat'!$A$2:$E$366,4)="H",VLOOKUP(A101,'Rangiroa Tides Reformat'!$A$2:$E$366,3),VLOOKUP(A101,'Rangiroa Tides Reformat'!$A$2:$E$366,5))</f>
        <v>0.5104166666666666</v>
      </c>
      <c r="D101" s="21">
        <f t="shared" si="3"/>
        <v>0.45624999999999993</v>
      </c>
      <c r="E101" s="21">
        <f t="shared" si="2"/>
        <v>0.4552067901234568</v>
      </c>
      <c r="F101"/>
    </row>
    <row r="102" spans="1:6" ht="12.75">
      <c r="A102" s="75">
        <f>'Rangiroa Tides Reformat'!A99</f>
        <v>41737</v>
      </c>
      <c r="B102" s="23" t="str">
        <f>'Rangiroa Tides Reformat'!B99</f>
        <v>Tue</v>
      </c>
      <c r="C102" s="21">
        <f>IF(VLOOKUP(A102,'Rangiroa Tides Reformat'!$A$2:$E$366,4)="H",VLOOKUP(A102,'Rangiroa Tides Reformat'!$A$2:$E$366,3),VLOOKUP(A102,'Rangiroa Tides Reformat'!$A$2:$E$366,5))</f>
        <v>0.02847222222222222</v>
      </c>
      <c r="D102" s="21">
        <f t="shared" si="3"/>
        <v>-0.025694444444444447</v>
      </c>
      <c r="E102" s="21">
        <f t="shared" si="2"/>
        <v>-0.02673765432098762</v>
      </c>
      <c r="F102"/>
    </row>
    <row r="103" spans="1:6" ht="12.75">
      <c r="A103" s="75">
        <f>'Rangiroa Tides Reformat'!A100</f>
        <v>41738</v>
      </c>
      <c r="B103" s="23" t="str">
        <f>'Rangiroa Tides Reformat'!B100</f>
        <v>Wed</v>
      </c>
      <c r="C103" s="21">
        <f>IF(VLOOKUP(A103,'Rangiroa Tides Reformat'!$A$2:$E$366,4)="H",VLOOKUP(A103,'Rangiroa Tides Reformat'!$A$2:$E$366,3),VLOOKUP(A103,'Rangiroa Tides Reformat'!$A$2:$E$366,5))</f>
        <v>0.05902777777777778</v>
      </c>
      <c r="D103" s="21">
        <f t="shared" si="3"/>
        <v>0.004861111111111115</v>
      </c>
      <c r="E103" s="21">
        <f t="shared" si="2"/>
        <v>0.00381790123456794</v>
      </c>
      <c r="F103"/>
    </row>
    <row r="104" spans="1:6" ht="12.75">
      <c r="A104" s="75">
        <f>'Rangiroa Tides Reformat'!A101</f>
        <v>41739</v>
      </c>
      <c r="B104" s="23" t="str">
        <f>'Rangiroa Tides Reformat'!B101</f>
        <v>Thu</v>
      </c>
      <c r="C104" s="21">
        <f>IF(VLOOKUP(A104,'Rangiroa Tides Reformat'!$A$2:$E$366,4)="H",VLOOKUP(A104,'Rangiroa Tides Reformat'!$A$2:$E$366,3),VLOOKUP(A104,'Rangiroa Tides Reformat'!$A$2:$E$366,5))</f>
        <v>0.08611111111111112</v>
      </c>
      <c r="D104" s="21">
        <f t="shared" si="3"/>
        <v>0.031944444444444456</v>
      </c>
      <c r="E104" s="21">
        <f t="shared" si="2"/>
        <v>0.03090123456790128</v>
      </c>
      <c r="F104"/>
    </row>
    <row r="105" spans="1:6" ht="12.75">
      <c r="A105" s="75">
        <f>'Rangiroa Tides Reformat'!A102</f>
        <v>41740</v>
      </c>
      <c r="B105" s="23" t="str">
        <f>'Rangiroa Tides Reformat'!B102</f>
        <v>Fri</v>
      </c>
      <c r="C105" s="21">
        <f>IF(VLOOKUP(A105,'Rangiroa Tides Reformat'!$A$2:$E$366,4)="H",VLOOKUP(A105,'Rangiroa Tides Reformat'!$A$2:$E$366,3),VLOOKUP(A105,'Rangiroa Tides Reformat'!$A$2:$E$366,5))</f>
        <v>0.11180555555555556</v>
      </c>
      <c r="D105" s="21">
        <f t="shared" si="3"/>
        <v>0.05763888888888889</v>
      </c>
      <c r="E105" s="21">
        <f t="shared" si="2"/>
        <v>0.05659567901234572</v>
      </c>
      <c r="F105"/>
    </row>
    <row r="106" spans="1:6" ht="12.75">
      <c r="A106" s="75">
        <f>'Rangiroa Tides Reformat'!A103</f>
        <v>41741</v>
      </c>
      <c r="B106" s="23" t="str">
        <f>'Rangiroa Tides Reformat'!B103</f>
        <v>Sat</v>
      </c>
      <c r="C106" s="21">
        <f>IF(VLOOKUP(A106,'Rangiroa Tides Reformat'!$A$2:$E$366,4)="H",VLOOKUP(A106,'Rangiroa Tides Reformat'!$A$2:$E$366,3),VLOOKUP(A106,'Rangiroa Tides Reformat'!$A$2:$E$366,5))</f>
        <v>0.13680555555555554</v>
      </c>
      <c r="D106" s="21">
        <f t="shared" si="3"/>
        <v>0.08263888888888887</v>
      </c>
      <c r="E106" s="21">
        <f t="shared" si="2"/>
        <v>0.0815956790123457</v>
      </c>
      <c r="F106"/>
    </row>
    <row r="107" spans="1:6" ht="12.75">
      <c r="A107" s="75">
        <f>'Rangiroa Tides Reformat'!A104</f>
        <v>41742</v>
      </c>
      <c r="B107" s="23" t="str">
        <f>'Rangiroa Tides Reformat'!B104</f>
        <v>Sun</v>
      </c>
      <c r="C107" s="21">
        <f>IF(VLOOKUP(A107,'Rangiroa Tides Reformat'!$A$2:$E$366,4)="H",VLOOKUP(A107,'Rangiroa Tides Reformat'!$A$2:$E$366,3),VLOOKUP(A107,'Rangiroa Tides Reformat'!$A$2:$E$366,5))</f>
        <v>0.1625</v>
      </c>
      <c r="D107" s="21">
        <f t="shared" si="3"/>
        <v>0.10833333333333334</v>
      </c>
      <c r="E107" s="21">
        <f t="shared" si="2"/>
        <v>0.10729012345679016</v>
      </c>
      <c r="F107"/>
    </row>
    <row r="108" spans="1:6" ht="12.75">
      <c r="A108" s="75">
        <f>'Rangiroa Tides Reformat'!A105</f>
        <v>41743</v>
      </c>
      <c r="B108" s="23" t="str">
        <f>'Rangiroa Tides Reformat'!B105</f>
        <v>Mon</v>
      </c>
      <c r="C108" s="21">
        <f>IF(VLOOKUP(A108,'Rangiroa Tides Reformat'!$A$2:$E$366,4)="H",VLOOKUP(A108,'Rangiroa Tides Reformat'!$A$2:$E$366,3),VLOOKUP(A108,'Rangiroa Tides Reformat'!$A$2:$E$366,5))</f>
        <v>0.18958333333333333</v>
      </c>
      <c r="D108" s="21">
        <f t="shared" si="3"/>
        <v>0.13541666666666666</v>
      </c>
      <c r="E108" s="21">
        <f t="shared" si="2"/>
        <v>0.13437345679012347</v>
      </c>
      <c r="F108"/>
    </row>
    <row r="109" spans="1:6" ht="12.75">
      <c r="A109" s="75">
        <f>'Rangiroa Tides Reformat'!A106</f>
        <v>41744</v>
      </c>
      <c r="B109" s="23" t="str">
        <f>'Rangiroa Tides Reformat'!B106</f>
        <v>Tue</v>
      </c>
      <c r="C109" s="21">
        <f>IF(VLOOKUP(A109,'Rangiroa Tides Reformat'!$A$2:$E$366,4)="H",VLOOKUP(A109,'Rangiroa Tides Reformat'!$A$2:$E$366,3),VLOOKUP(A109,'Rangiroa Tides Reformat'!$A$2:$E$366,5))</f>
        <v>0.21805555555555556</v>
      </c>
      <c r="D109" s="21">
        <f t="shared" si="3"/>
        <v>0.1638888888888889</v>
      </c>
      <c r="E109" s="21">
        <f t="shared" si="2"/>
        <v>0.1628456790123457</v>
      </c>
      <c r="F109"/>
    </row>
    <row r="110" spans="1:6" ht="12.75">
      <c r="A110" s="75">
        <f>'Rangiroa Tides Reformat'!A107</f>
        <v>41745</v>
      </c>
      <c r="B110" s="23" t="str">
        <f>'Rangiroa Tides Reformat'!B107</f>
        <v>Wed</v>
      </c>
      <c r="C110" s="21">
        <f>IF(VLOOKUP(A110,'Rangiroa Tides Reformat'!$A$2:$E$366,4)="H",VLOOKUP(A110,'Rangiroa Tides Reformat'!$A$2:$E$366,3),VLOOKUP(A110,'Rangiroa Tides Reformat'!$A$2:$E$366,5))</f>
        <v>0.24861111111111112</v>
      </c>
      <c r="D110" s="21">
        <f t="shared" si="3"/>
        <v>0.19444444444444445</v>
      </c>
      <c r="E110" s="21">
        <f t="shared" si="2"/>
        <v>0.19340123456790126</v>
      </c>
      <c r="F110"/>
    </row>
    <row r="111" spans="1:6" ht="12.75">
      <c r="A111" s="75">
        <f>'Rangiroa Tides Reformat'!A108</f>
        <v>41746</v>
      </c>
      <c r="B111" s="23" t="str">
        <f>'Rangiroa Tides Reformat'!B108</f>
        <v>Thu</v>
      </c>
      <c r="C111" s="21">
        <f>IF(VLOOKUP(A111,'Rangiroa Tides Reformat'!$A$2:$E$366,4)="H",VLOOKUP(A111,'Rangiroa Tides Reformat'!$A$2:$E$366,3),VLOOKUP(A111,'Rangiroa Tides Reformat'!$A$2:$E$366,5))</f>
        <v>0.28194444444444444</v>
      </c>
      <c r="D111" s="21">
        <f t="shared" si="3"/>
        <v>0.22777777777777777</v>
      </c>
      <c r="E111" s="21">
        <f t="shared" si="2"/>
        <v>0.22673456790123458</v>
      </c>
      <c r="F111"/>
    </row>
    <row r="112" spans="1:6" ht="12.75">
      <c r="A112" s="75">
        <f>'Rangiroa Tides Reformat'!A109</f>
        <v>41747</v>
      </c>
      <c r="B112" s="23" t="str">
        <f>'Rangiroa Tides Reformat'!B109</f>
        <v>Fri</v>
      </c>
      <c r="C112" s="21">
        <f>IF(VLOOKUP(A112,'Rangiroa Tides Reformat'!$A$2:$E$366,4)="H",VLOOKUP(A112,'Rangiroa Tides Reformat'!$A$2:$E$366,3),VLOOKUP(A112,'Rangiroa Tides Reformat'!$A$2:$E$366,5))</f>
        <v>0.31875000000000003</v>
      </c>
      <c r="D112" s="21">
        <f t="shared" si="3"/>
        <v>0.2645833333333334</v>
      </c>
      <c r="E112" s="21">
        <f t="shared" si="2"/>
        <v>0.2635401234567902</v>
      </c>
      <c r="F112"/>
    </row>
    <row r="113" spans="1:6" ht="12.75">
      <c r="A113" s="75">
        <f>'Rangiroa Tides Reformat'!A110</f>
        <v>41748</v>
      </c>
      <c r="B113" s="23" t="str">
        <f>'Rangiroa Tides Reformat'!B110</f>
        <v>Sat</v>
      </c>
      <c r="C113" s="21">
        <f>IF(VLOOKUP(A113,'Rangiroa Tides Reformat'!$A$2:$E$366,4)="H",VLOOKUP(A113,'Rangiroa Tides Reformat'!$A$2:$E$366,3),VLOOKUP(A113,'Rangiroa Tides Reformat'!$A$2:$E$366,5))</f>
        <v>0.3590277777777778</v>
      </c>
      <c r="D113" s="21">
        <f t="shared" si="3"/>
        <v>0.30486111111111114</v>
      </c>
      <c r="E113" s="21">
        <f t="shared" si="2"/>
        <v>0.3038179012345679</v>
      </c>
      <c r="F113"/>
    </row>
    <row r="114" spans="1:6" ht="12.75">
      <c r="A114" s="75">
        <f>'Rangiroa Tides Reformat'!A111</f>
        <v>41749</v>
      </c>
      <c r="B114" s="23" t="str">
        <f>'Rangiroa Tides Reformat'!B111</f>
        <v>Sun</v>
      </c>
      <c r="C114" s="21">
        <f>IF(VLOOKUP(A114,'Rangiroa Tides Reformat'!$A$2:$E$366,4)="H",VLOOKUP(A114,'Rangiroa Tides Reformat'!$A$2:$E$366,3),VLOOKUP(A114,'Rangiroa Tides Reformat'!$A$2:$E$366,5))</f>
        <v>0.40208333333333335</v>
      </c>
      <c r="D114" s="21">
        <f t="shared" si="3"/>
        <v>0.34791666666666665</v>
      </c>
      <c r="E114" s="21">
        <f t="shared" si="2"/>
        <v>0.3468734567901235</v>
      </c>
      <c r="F114"/>
    </row>
    <row r="115" spans="1:6" ht="12.75">
      <c r="A115" s="75">
        <f>'Rangiroa Tides Reformat'!A112</f>
        <v>41750</v>
      </c>
      <c r="B115" s="23" t="str">
        <f>'Rangiroa Tides Reformat'!B112</f>
        <v>Mon</v>
      </c>
      <c r="C115" s="21">
        <f>IF(VLOOKUP(A115,'Rangiroa Tides Reformat'!$A$2:$E$366,4)="H",VLOOKUP(A115,'Rangiroa Tides Reformat'!$A$2:$E$366,3),VLOOKUP(A115,'Rangiroa Tides Reformat'!$A$2:$E$366,5))</f>
        <v>0.4465277777777778</v>
      </c>
      <c r="D115" s="21">
        <f t="shared" si="3"/>
        <v>0.39236111111111116</v>
      </c>
      <c r="E115" s="21">
        <f t="shared" si="2"/>
        <v>0.39131790123456794</v>
      </c>
      <c r="F115"/>
    </row>
    <row r="116" spans="1:6" ht="12.75">
      <c r="A116" s="75">
        <f>'Rangiroa Tides Reformat'!A113</f>
        <v>41751</v>
      </c>
      <c r="B116" s="23" t="str">
        <f>'Rangiroa Tides Reformat'!B113</f>
        <v>Tue</v>
      </c>
      <c r="C116" s="21">
        <f>IF(VLOOKUP(A116,'Rangiroa Tides Reformat'!$A$2:$E$366,4)="H",VLOOKUP(A116,'Rangiroa Tides Reformat'!$A$2:$E$366,3),VLOOKUP(A116,'Rangiroa Tides Reformat'!$A$2:$E$366,5))</f>
        <v>0.4902777777777778</v>
      </c>
      <c r="D116" s="21">
        <f t="shared" si="3"/>
        <v>0.4361111111111111</v>
      </c>
      <c r="E116" s="21">
        <f t="shared" si="2"/>
        <v>0.43506790123456796</v>
      </c>
      <c r="F116"/>
    </row>
    <row r="117" spans="1:6" ht="12.75">
      <c r="A117" s="75">
        <f>'Rangiroa Tides Reformat'!A114</f>
        <v>41752</v>
      </c>
      <c r="B117" s="23" t="str">
        <f>'Rangiroa Tides Reformat'!B114</f>
        <v>Wed</v>
      </c>
      <c r="C117" s="21">
        <f>IF(VLOOKUP(A117,'Rangiroa Tides Reformat'!$A$2:$E$366,4)="H",VLOOKUP(A117,'Rangiroa Tides Reformat'!$A$2:$E$366,3),VLOOKUP(A117,'Rangiroa Tides Reformat'!$A$2:$E$366,5))</f>
        <v>0.01875</v>
      </c>
      <c r="D117" s="21">
        <f t="shared" si="3"/>
        <v>-0.035416666666666666</v>
      </c>
      <c r="E117" s="21">
        <f t="shared" si="2"/>
        <v>-0.03645987654320984</v>
      </c>
      <c r="F117"/>
    </row>
    <row r="118" spans="1:6" ht="12.75">
      <c r="A118" s="75">
        <f>'Rangiroa Tides Reformat'!A115</f>
        <v>41753</v>
      </c>
      <c r="B118" s="23" t="str">
        <f>'Rangiroa Tides Reformat'!B115</f>
        <v>Thu</v>
      </c>
      <c r="C118" s="21">
        <f>IF(VLOOKUP(A118,'Rangiroa Tides Reformat'!$A$2:$E$366,4)="H",VLOOKUP(A118,'Rangiroa Tides Reformat'!$A$2:$E$366,3),VLOOKUP(A118,'Rangiroa Tides Reformat'!$A$2:$E$366,5))</f>
        <v>0.05833333333333333</v>
      </c>
      <c r="D118" s="21">
        <f t="shared" si="3"/>
        <v>0.004166666666666659</v>
      </c>
      <c r="E118" s="21">
        <f t="shared" si="2"/>
        <v>0.003123456790123484</v>
      </c>
      <c r="F118"/>
    </row>
    <row r="119" spans="1:6" ht="12.75">
      <c r="A119" s="75">
        <f>'Rangiroa Tides Reformat'!A116</f>
        <v>41754</v>
      </c>
      <c r="B119" s="23" t="str">
        <f>'Rangiroa Tides Reformat'!B116</f>
        <v>Fri</v>
      </c>
      <c r="C119" s="21">
        <f>IF(VLOOKUP(A119,'Rangiroa Tides Reformat'!$A$2:$E$366,4)="H",VLOOKUP(A119,'Rangiroa Tides Reformat'!$A$2:$E$366,3),VLOOKUP(A119,'Rangiroa Tides Reformat'!$A$2:$E$366,5))</f>
        <v>0.09444444444444444</v>
      </c>
      <c r="D119" s="21">
        <f t="shared" si="3"/>
        <v>0.04027777777777777</v>
      </c>
      <c r="E119" s="21">
        <f t="shared" si="2"/>
        <v>0.0392345679012346</v>
      </c>
      <c r="F119"/>
    </row>
    <row r="120" spans="1:6" ht="12.75">
      <c r="A120" s="75">
        <f>'Rangiroa Tides Reformat'!A117</f>
        <v>41755</v>
      </c>
      <c r="B120" s="23" t="str">
        <f>'Rangiroa Tides Reformat'!B117</f>
        <v>Sat</v>
      </c>
      <c r="C120" s="21">
        <f>IF(VLOOKUP(A120,'Rangiroa Tides Reformat'!$A$2:$E$366,4)="H",VLOOKUP(A120,'Rangiroa Tides Reformat'!$A$2:$E$366,3),VLOOKUP(A120,'Rangiroa Tides Reformat'!$A$2:$E$366,5))</f>
        <v>0.12916666666666668</v>
      </c>
      <c r="D120" s="21">
        <f t="shared" si="3"/>
        <v>0.07500000000000001</v>
      </c>
      <c r="E120" s="21">
        <f t="shared" si="2"/>
        <v>0.07395679012345684</v>
      </c>
      <c r="F120"/>
    </row>
    <row r="121" spans="1:6" ht="12.75">
      <c r="A121" s="75">
        <f>'Rangiroa Tides Reformat'!A118</f>
        <v>41756</v>
      </c>
      <c r="B121" s="23" t="str">
        <f>'Rangiroa Tides Reformat'!B118</f>
        <v>Sun</v>
      </c>
      <c r="C121" s="21">
        <f>IF(VLOOKUP(A121,'Rangiroa Tides Reformat'!$A$2:$E$366,4)="H",VLOOKUP(A121,'Rangiroa Tides Reformat'!$A$2:$E$366,3),VLOOKUP(A121,'Rangiroa Tides Reformat'!$A$2:$E$366,5))</f>
        <v>0.1625</v>
      </c>
      <c r="D121" s="21">
        <f t="shared" si="3"/>
        <v>0.10833333333333334</v>
      </c>
      <c r="E121" s="21">
        <f t="shared" si="2"/>
        <v>0.10729012345679016</v>
      </c>
      <c r="F121"/>
    </row>
    <row r="122" spans="1:6" ht="12.75">
      <c r="A122" s="75">
        <f>'Rangiroa Tides Reformat'!A119</f>
        <v>41757</v>
      </c>
      <c r="B122" s="23" t="str">
        <f>'Rangiroa Tides Reformat'!B119</f>
        <v>Mon</v>
      </c>
      <c r="C122" s="21">
        <f>IF(VLOOKUP(A122,'Rangiroa Tides Reformat'!$A$2:$E$366,4)="H",VLOOKUP(A122,'Rangiroa Tides Reformat'!$A$2:$E$366,3),VLOOKUP(A122,'Rangiroa Tides Reformat'!$A$2:$E$366,5))</f>
        <v>0.1951388888888889</v>
      </c>
      <c r="D122" s="21">
        <f t="shared" si="3"/>
        <v>0.14097222222222222</v>
      </c>
      <c r="E122" s="21">
        <f t="shared" si="2"/>
        <v>0.13992901234567906</v>
      </c>
      <c r="F122"/>
    </row>
    <row r="123" spans="1:6" ht="12.75">
      <c r="A123" s="75">
        <f>'Rangiroa Tides Reformat'!A120</f>
        <v>41758</v>
      </c>
      <c r="B123" s="23" t="str">
        <f>'Rangiroa Tides Reformat'!B120</f>
        <v>Tue</v>
      </c>
      <c r="C123" s="21">
        <f>IF(VLOOKUP(A123,'Rangiroa Tides Reformat'!$A$2:$E$366,4)="H",VLOOKUP(A123,'Rangiroa Tides Reformat'!$A$2:$E$366,3),VLOOKUP(A123,'Rangiroa Tides Reformat'!$A$2:$E$366,5))</f>
        <v>0.22708333333333333</v>
      </c>
      <c r="D123" s="21">
        <f t="shared" si="3"/>
        <v>0.17291666666666666</v>
      </c>
      <c r="E123" s="21">
        <f t="shared" si="2"/>
        <v>0.1718734567901235</v>
      </c>
      <c r="F123"/>
    </row>
    <row r="124" spans="1:6" ht="12.75">
      <c r="A124" s="75">
        <f>'Rangiroa Tides Reformat'!A121</f>
        <v>41759</v>
      </c>
      <c r="B124" s="23" t="str">
        <f>'Rangiroa Tides Reformat'!B121</f>
        <v>Wed</v>
      </c>
      <c r="C124" s="21">
        <f>IF(VLOOKUP(A124,'Rangiroa Tides Reformat'!$A$2:$E$366,4)="H",VLOOKUP(A124,'Rangiroa Tides Reformat'!$A$2:$E$366,3),VLOOKUP(A124,'Rangiroa Tides Reformat'!$A$2:$E$366,5))</f>
        <v>0.2590277777777778</v>
      </c>
      <c r="D124" s="21">
        <f t="shared" si="3"/>
        <v>0.20486111111111113</v>
      </c>
      <c r="E124" s="21">
        <f t="shared" si="2"/>
        <v>0.20381790123456794</v>
      </c>
      <c r="F124"/>
    </row>
    <row r="125" spans="1:6" ht="12.75">
      <c r="A125" s="75">
        <f>'Rangiroa Tides Reformat'!A122</f>
        <v>41760</v>
      </c>
      <c r="B125" s="23" t="str">
        <f>'Rangiroa Tides Reformat'!B122</f>
        <v>Thu</v>
      </c>
      <c r="C125" s="21">
        <f>IF(VLOOKUP(A125,'Rangiroa Tides Reformat'!$A$2:$E$366,4)="H",VLOOKUP(A125,'Rangiroa Tides Reformat'!$A$2:$E$366,3),VLOOKUP(A125,'Rangiroa Tides Reformat'!$A$2:$E$366,5))</f>
        <v>0.2923611111111111</v>
      </c>
      <c r="D125" s="21">
        <f t="shared" si="3"/>
        <v>0.23819444444444446</v>
      </c>
      <c r="E125" s="21">
        <f t="shared" si="2"/>
        <v>0.23715123456790127</v>
      </c>
      <c r="F125"/>
    </row>
    <row r="126" spans="1:6" ht="12.75">
      <c r="A126" s="75">
        <f>'Rangiroa Tides Reformat'!A123</f>
        <v>41761</v>
      </c>
      <c r="B126" s="23" t="str">
        <f>'Rangiroa Tides Reformat'!B123</f>
        <v>Fri</v>
      </c>
      <c r="C126" s="21">
        <f>IF(VLOOKUP(A126,'Rangiroa Tides Reformat'!$A$2:$E$366,4)="H",VLOOKUP(A126,'Rangiroa Tides Reformat'!$A$2:$E$366,3),VLOOKUP(A126,'Rangiroa Tides Reformat'!$A$2:$E$366,5))</f>
        <v>0.3263888888888889</v>
      </c>
      <c r="D126" s="21">
        <f t="shared" si="3"/>
        <v>0.27222222222222225</v>
      </c>
      <c r="E126" s="21">
        <f t="shared" si="2"/>
        <v>0.27117901234567904</v>
      </c>
      <c r="F126"/>
    </row>
    <row r="127" spans="1:6" ht="12.75">
      <c r="A127" s="75">
        <f>'Rangiroa Tides Reformat'!A124</f>
        <v>41762</v>
      </c>
      <c r="B127" s="23" t="str">
        <f>'Rangiroa Tides Reformat'!B124</f>
        <v>Sat</v>
      </c>
      <c r="C127" s="21">
        <f>IF(VLOOKUP(A127,'Rangiroa Tides Reformat'!$A$2:$E$366,4)="H",VLOOKUP(A127,'Rangiroa Tides Reformat'!$A$2:$E$366,3),VLOOKUP(A127,'Rangiroa Tides Reformat'!$A$2:$E$366,5))</f>
        <v>0.3625</v>
      </c>
      <c r="D127" s="21">
        <f t="shared" si="3"/>
        <v>0.30833333333333335</v>
      </c>
      <c r="E127" s="21">
        <f t="shared" si="2"/>
        <v>0.30729012345679013</v>
      </c>
      <c r="F127"/>
    </row>
    <row r="128" spans="1:6" ht="12.75">
      <c r="A128" s="75">
        <f>'Rangiroa Tides Reformat'!A125</f>
        <v>41763</v>
      </c>
      <c r="B128" s="23" t="str">
        <f>'Rangiroa Tides Reformat'!B125</f>
        <v>Sun</v>
      </c>
      <c r="C128" s="21">
        <f>IF(VLOOKUP(A128,'Rangiroa Tides Reformat'!$A$2:$E$366,4)="H",VLOOKUP(A128,'Rangiroa Tides Reformat'!$A$2:$E$366,3),VLOOKUP(A128,'Rangiroa Tides Reformat'!$A$2:$E$366,5))</f>
        <v>0.39999999999999997</v>
      </c>
      <c r="D128" s="21">
        <f t="shared" si="3"/>
        <v>0.3458333333333333</v>
      </c>
      <c r="E128" s="21">
        <f t="shared" si="2"/>
        <v>0.3447901234567901</v>
      </c>
      <c r="F128"/>
    </row>
    <row r="129" spans="1:6" ht="12.75">
      <c r="A129" s="75">
        <f>'Rangiroa Tides Reformat'!A126</f>
        <v>41764</v>
      </c>
      <c r="B129" s="23" t="str">
        <f>'Rangiroa Tides Reformat'!B126</f>
        <v>Mon</v>
      </c>
      <c r="C129" s="21">
        <f>IF(VLOOKUP(A129,'Rangiroa Tides Reformat'!$A$2:$E$366,4)="H",VLOOKUP(A129,'Rangiroa Tides Reformat'!$A$2:$E$366,3),VLOOKUP(A129,'Rangiroa Tides Reformat'!$A$2:$E$366,5))</f>
        <v>0.4381944444444445</v>
      </c>
      <c r="D129" s="21">
        <f t="shared" si="3"/>
        <v>0.38402777777777786</v>
      </c>
      <c r="E129" s="21">
        <f t="shared" si="2"/>
        <v>0.38298456790123464</v>
      </c>
      <c r="F129"/>
    </row>
    <row r="130" spans="1:6" ht="12.75">
      <c r="A130" s="75">
        <f>'Rangiroa Tides Reformat'!A127</f>
        <v>41765</v>
      </c>
      <c r="B130" s="23" t="str">
        <f>'Rangiroa Tides Reformat'!B127</f>
        <v>Tue</v>
      </c>
      <c r="C130" s="21">
        <f>IF(VLOOKUP(A130,'Rangiroa Tides Reformat'!$A$2:$E$366,4)="H",VLOOKUP(A130,'Rangiroa Tides Reformat'!$A$2:$E$366,3),VLOOKUP(A130,'Rangiroa Tides Reformat'!$A$2:$E$366,5))</f>
        <v>0.47500000000000003</v>
      </c>
      <c r="D130" s="21">
        <f t="shared" si="3"/>
        <v>0.4208333333333334</v>
      </c>
      <c r="E130" s="21">
        <f t="shared" si="2"/>
        <v>0.4197901234567902</v>
      </c>
      <c r="F130"/>
    </row>
    <row r="131" spans="1:6" ht="12.75">
      <c r="A131" s="75">
        <f>'Rangiroa Tides Reformat'!A128</f>
        <v>41766</v>
      </c>
      <c r="B131" s="23" t="str">
        <f>'Rangiroa Tides Reformat'!B128</f>
        <v>Wed</v>
      </c>
      <c r="C131" s="21">
        <f>IF(VLOOKUP(A131,'Rangiroa Tides Reformat'!$A$2:$E$366,4)="H",VLOOKUP(A131,'Rangiroa Tides Reformat'!$A$2:$E$366,3),VLOOKUP(A131,'Rangiroa Tides Reformat'!$A$2:$E$366,5))</f>
        <v>0.5097222222222222</v>
      </c>
      <c r="D131" s="21">
        <f t="shared" si="3"/>
        <v>0.4555555555555555</v>
      </c>
      <c r="E131" s="21">
        <f t="shared" si="2"/>
        <v>0.45451234567901233</v>
      </c>
      <c r="F131"/>
    </row>
    <row r="132" spans="1:6" ht="12.75">
      <c r="A132" s="75">
        <f>'Rangiroa Tides Reformat'!A129</f>
        <v>41767</v>
      </c>
      <c r="B132" s="23" t="str">
        <f>'Rangiroa Tides Reformat'!B129</f>
        <v>Thu</v>
      </c>
      <c r="C132" s="21">
        <f>IF(VLOOKUP(A132,'Rangiroa Tides Reformat'!$A$2:$E$366,4)="H",VLOOKUP(A132,'Rangiroa Tides Reformat'!$A$2:$E$366,3),VLOOKUP(A132,'Rangiroa Tides Reformat'!$A$2:$E$366,5))</f>
        <v>0.027777777777777776</v>
      </c>
      <c r="D132" s="21">
        <f t="shared" si="3"/>
        <v>-0.026388888888888892</v>
      </c>
      <c r="E132" s="21">
        <f t="shared" si="2"/>
        <v>-0.027432098765432067</v>
      </c>
      <c r="F132"/>
    </row>
    <row r="133" spans="1:6" ht="12.75">
      <c r="A133" s="75">
        <f>'Rangiroa Tides Reformat'!A130</f>
        <v>41768</v>
      </c>
      <c r="B133" s="23" t="str">
        <f>'Rangiroa Tides Reformat'!B130</f>
        <v>Fri</v>
      </c>
      <c r="C133" s="21">
        <f>IF(VLOOKUP(A133,'Rangiroa Tides Reformat'!$A$2:$E$366,4)="H",VLOOKUP(A133,'Rangiroa Tides Reformat'!$A$2:$E$366,3),VLOOKUP(A133,'Rangiroa Tides Reformat'!$A$2:$E$366,5))</f>
        <v>0.05694444444444444</v>
      </c>
      <c r="D133" s="21">
        <f t="shared" si="3"/>
        <v>0.002777777777777775</v>
      </c>
      <c r="E133" s="21">
        <f aca="true" t="shared" si="4" ref="E133:E196">(C133-($E$1-$E$2)/($E$3-$E$2)*$F$3)+fudge_factor</f>
        <v>0.0017345679012346002</v>
      </c>
      <c r="F133"/>
    </row>
    <row r="134" spans="1:6" ht="12.75">
      <c r="A134" s="75">
        <f>'Rangiroa Tides Reformat'!A131</f>
        <v>41769</v>
      </c>
      <c r="B134" s="23" t="str">
        <f>'Rangiroa Tides Reformat'!B131</f>
        <v>Sat</v>
      </c>
      <c r="C134" s="21">
        <f>IF(VLOOKUP(A134,'Rangiroa Tides Reformat'!$A$2:$E$366,4)="H",VLOOKUP(A134,'Rangiroa Tides Reformat'!$A$2:$E$366,3),VLOOKUP(A134,'Rangiroa Tides Reformat'!$A$2:$E$366,5))</f>
        <v>0.08402777777777777</v>
      </c>
      <c r="D134" s="21">
        <f aca="true" t="shared" si="5" ref="D134:D197">C134-$F$3</f>
        <v>0.029861111111111102</v>
      </c>
      <c r="E134" s="21">
        <f t="shared" si="4"/>
        <v>0.028817901234567928</v>
      </c>
      <c r="F134"/>
    </row>
    <row r="135" spans="1:6" ht="12.75">
      <c r="A135" s="75">
        <f>'Rangiroa Tides Reformat'!A132</f>
        <v>41770</v>
      </c>
      <c r="B135" s="23" t="str">
        <f>'Rangiroa Tides Reformat'!B132</f>
        <v>Sun</v>
      </c>
      <c r="C135" s="21">
        <f>IF(VLOOKUP(A135,'Rangiroa Tides Reformat'!$A$2:$E$366,4)="H",VLOOKUP(A135,'Rangiroa Tides Reformat'!$A$2:$E$366,3),VLOOKUP(A135,'Rangiroa Tides Reformat'!$A$2:$E$366,5))</f>
        <v>0.11180555555555556</v>
      </c>
      <c r="D135" s="21">
        <f t="shared" si="5"/>
        <v>0.05763888888888889</v>
      </c>
      <c r="E135" s="21">
        <f t="shared" si="4"/>
        <v>0.05659567901234572</v>
      </c>
      <c r="F135"/>
    </row>
    <row r="136" spans="1:6" ht="12.75">
      <c r="A136" s="75">
        <f>'Rangiroa Tides Reformat'!A133</f>
        <v>41771</v>
      </c>
      <c r="B136" s="23" t="str">
        <f>'Rangiroa Tides Reformat'!B133</f>
        <v>Mon</v>
      </c>
      <c r="C136" s="21">
        <f>IF(VLOOKUP(A136,'Rangiroa Tides Reformat'!$A$2:$E$366,4)="H",VLOOKUP(A136,'Rangiroa Tides Reformat'!$A$2:$E$366,3),VLOOKUP(A136,'Rangiroa Tides Reformat'!$A$2:$E$366,5))</f>
        <v>0.13958333333333334</v>
      </c>
      <c r="D136" s="21">
        <f t="shared" si="5"/>
        <v>0.08541666666666667</v>
      </c>
      <c r="E136" s="21">
        <f t="shared" si="4"/>
        <v>0.0843734567901235</v>
      </c>
      <c r="F136"/>
    </row>
    <row r="137" spans="1:6" ht="12.75">
      <c r="A137" s="75">
        <f>'Rangiroa Tides Reformat'!A134</f>
        <v>41772</v>
      </c>
      <c r="B137" s="23" t="str">
        <f>'Rangiroa Tides Reformat'!B134</f>
        <v>Tue</v>
      </c>
      <c r="C137" s="21">
        <f>IF(VLOOKUP(A137,'Rangiroa Tides Reformat'!$A$2:$E$366,4)="H",VLOOKUP(A137,'Rangiroa Tides Reformat'!$A$2:$E$366,3),VLOOKUP(A137,'Rangiroa Tides Reformat'!$A$2:$E$366,5))</f>
        <v>0.16944444444444443</v>
      </c>
      <c r="D137" s="21">
        <f t="shared" si="5"/>
        <v>0.11527777777777776</v>
      </c>
      <c r="E137" s="21">
        <f t="shared" si="4"/>
        <v>0.11423456790123458</v>
      </c>
      <c r="F137"/>
    </row>
    <row r="138" spans="1:6" ht="12.75">
      <c r="A138" s="75">
        <f>'Rangiroa Tides Reformat'!A135</f>
        <v>41773</v>
      </c>
      <c r="B138" s="23" t="str">
        <f>'Rangiroa Tides Reformat'!B135</f>
        <v>Wed</v>
      </c>
      <c r="C138" s="21">
        <f>IF(VLOOKUP(A138,'Rangiroa Tides Reformat'!$A$2:$E$366,4)="H",VLOOKUP(A138,'Rangiroa Tides Reformat'!$A$2:$E$366,3),VLOOKUP(A138,'Rangiroa Tides Reformat'!$A$2:$E$366,5))</f>
        <v>0.20069444444444443</v>
      </c>
      <c r="D138" s="21">
        <f t="shared" si="5"/>
        <v>0.14652777777777776</v>
      </c>
      <c r="E138" s="21">
        <f t="shared" si="4"/>
        <v>0.1454845679012346</v>
      </c>
      <c r="F138"/>
    </row>
    <row r="139" spans="1:6" ht="12.75">
      <c r="A139" s="75">
        <f>'Rangiroa Tides Reformat'!A136</f>
        <v>41774</v>
      </c>
      <c r="B139" s="23" t="str">
        <f>'Rangiroa Tides Reformat'!B136</f>
        <v>Thu</v>
      </c>
      <c r="C139" s="21">
        <f>IF(VLOOKUP(A139,'Rangiroa Tides Reformat'!$A$2:$E$366,4)="H",VLOOKUP(A139,'Rangiroa Tides Reformat'!$A$2:$E$366,3),VLOOKUP(A139,'Rangiroa Tides Reformat'!$A$2:$E$366,5))</f>
        <v>0.2340277777777778</v>
      </c>
      <c r="D139" s="21">
        <f t="shared" si="5"/>
        <v>0.17986111111111114</v>
      </c>
      <c r="E139" s="21">
        <f t="shared" si="4"/>
        <v>0.17881790123456798</v>
      </c>
      <c r="F139"/>
    </row>
    <row r="140" spans="1:6" ht="12.75">
      <c r="A140" s="75">
        <f>'Rangiroa Tides Reformat'!A137</f>
        <v>41775</v>
      </c>
      <c r="B140" s="23" t="str">
        <f>'Rangiroa Tides Reformat'!B137</f>
        <v>Fri</v>
      </c>
      <c r="C140" s="21">
        <f>IF(VLOOKUP(A140,'Rangiroa Tides Reformat'!$A$2:$E$366,4)="H",VLOOKUP(A140,'Rangiroa Tides Reformat'!$A$2:$E$366,3),VLOOKUP(A140,'Rangiroa Tides Reformat'!$A$2:$E$366,5))</f>
        <v>0.26944444444444443</v>
      </c>
      <c r="D140" s="21">
        <f t="shared" si="5"/>
        <v>0.21527777777777776</v>
      </c>
      <c r="E140" s="21">
        <f t="shared" si="4"/>
        <v>0.21423456790123457</v>
      </c>
      <c r="F140"/>
    </row>
    <row r="141" spans="1:6" ht="12.75">
      <c r="A141" s="75">
        <f>'Rangiroa Tides Reformat'!A138</f>
        <v>41776</v>
      </c>
      <c r="B141" s="23" t="str">
        <f>'Rangiroa Tides Reformat'!B138</f>
        <v>Sat</v>
      </c>
      <c r="C141" s="21">
        <f>IF(VLOOKUP(A141,'Rangiroa Tides Reformat'!$A$2:$E$366,4)="H",VLOOKUP(A141,'Rangiroa Tides Reformat'!$A$2:$E$366,3),VLOOKUP(A141,'Rangiroa Tides Reformat'!$A$2:$E$366,5))</f>
        <v>0.3076388888888889</v>
      </c>
      <c r="D141" s="21">
        <f t="shared" si="5"/>
        <v>0.2534722222222222</v>
      </c>
      <c r="E141" s="21">
        <f t="shared" si="4"/>
        <v>0.25242901234567905</v>
      </c>
      <c r="F141"/>
    </row>
    <row r="142" spans="1:6" ht="12.75">
      <c r="A142" s="75">
        <f>'Rangiroa Tides Reformat'!A139</f>
        <v>41777</v>
      </c>
      <c r="B142" s="23" t="str">
        <f>'Rangiroa Tides Reformat'!B139</f>
        <v>Sun</v>
      </c>
      <c r="C142" s="21">
        <f>IF(VLOOKUP(A142,'Rangiroa Tides Reformat'!$A$2:$E$366,4)="H",VLOOKUP(A142,'Rangiroa Tides Reformat'!$A$2:$E$366,3),VLOOKUP(A142,'Rangiroa Tides Reformat'!$A$2:$E$366,5))</f>
        <v>0.34861111111111115</v>
      </c>
      <c r="D142" s="21">
        <f t="shared" si="5"/>
        <v>0.2944444444444445</v>
      </c>
      <c r="E142" s="21">
        <f t="shared" si="4"/>
        <v>0.2934012345679013</v>
      </c>
      <c r="F142"/>
    </row>
    <row r="143" spans="1:6" ht="12.75">
      <c r="A143" s="75">
        <f>'Rangiroa Tides Reformat'!A140</f>
        <v>41778</v>
      </c>
      <c r="B143" s="23" t="str">
        <f>'Rangiroa Tides Reformat'!B140</f>
        <v>Mon</v>
      </c>
      <c r="C143" s="21">
        <f>IF(VLOOKUP(A143,'Rangiroa Tides Reformat'!$A$2:$E$366,4)="H",VLOOKUP(A143,'Rangiroa Tides Reformat'!$A$2:$E$366,3),VLOOKUP(A143,'Rangiroa Tides Reformat'!$A$2:$E$366,5))</f>
        <v>0.39166666666666666</v>
      </c>
      <c r="D143" s="21">
        <f t="shared" si="5"/>
        <v>0.3375</v>
      </c>
      <c r="E143" s="21">
        <f t="shared" si="4"/>
        <v>0.3364567901234568</v>
      </c>
      <c r="F143"/>
    </row>
    <row r="144" spans="1:6" ht="12.75">
      <c r="A144" s="75">
        <f>'Rangiroa Tides Reformat'!A141</f>
        <v>41779</v>
      </c>
      <c r="B144" s="23" t="str">
        <f>'Rangiroa Tides Reformat'!B141</f>
        <v>Tue</v>
      </c>
      <c r="C144" s="21">
        <f>IF(VLOOKUP(A144,'Rangiroa Tides Reformat'!$A$2:$E$366,4)="H",VLOOKUP(A144,'Rangiroa Tides Reformat'!$A$2:$E$366,3),VLOOKUP(A144,'Rangiroa Tides Reformat'!$A$2:$E$366,5))</f>
        <v>0.4354166666666666</v>
      </c>
      <c r="D144" s="21">
        <f t="shared" si="5"/>
        <v>0.38125</v>
      </c>
      <c r="E144" s="21">
        <f t="shared" si="4"/>
        <v>0.38020679012345676</v>
      </c>
      <c r="F144"/>
    </row>
    <row r="145" spans="1:6" ht="12.75">
      <c r="A145" s="75">
        <f>'Rangiroa Tides Reformat'!A142</f>
        <v>41780</v>
      </c>
      <c r="B145" s="23" t="str">
        <f>'Rangiroa Tides Reformat'!B142</f>
        <v>Wed</v>
      </c>
      <c r="C145" s="21">
        <f>IF(VLOOKUP(A145,'Rangiroa Tides Reformat'!$A$2:$E$366,4)="H",VLOOKUP(A145,'Rangiroa Tides Reformat'!$A$2:$E$366,3),VLOOKUP(A145,'Rangiroa Tides Reformat'!$A$2:$E$366,5))</f>
        <v>0.4791666666666667</v>
      </c>
      <c r="D145" s="21">
        <f t="shared" si="5"/>
        <v>0.42500000000000004</v>
      </c>
      <c r="E145" s="21">
        <f t="shared" si="4"/>
        <v>0.42395679012345683</v>
      </c>
      <c r="F145"/>
    </row>
    <row r="146" spans="1:6" ht="12.75">
      <c r="A146" s="75">
        <f>'Rangiroa Tides Reformat'!A143</f>
        <v>41781</v>
      </c>
      <c r="B146" s="23" t="str">
        <f>'Rangiroa Tides Reformat'!B143</f>
        <v>Thu</v>
      </c>
      <c r="C146" s="21">
        <f>IF(VLOOKUP(A146,'Rangiroa Tides Reformat'!$A$2:$E$366,4)="H",VLOOKUP(A146,'Rangiroa Tides Reformat'!$A$2:$E$366,3),VLOOKUP(A146,'Rangiroa Tides Reformat'!$A$2:$E$366,5))</f>
        <v>0.008333333333333333</v>
      </c>
      <c r="D146" s="21">
        <f t="shared" si="5"/>
        <v>-0.04583333333333334</v>
      </c>
      <c r="E146" s="21">
        <f t="shared" si="4"/>
        <v>-0.04687654320987651</v>
      </c>
      <c r="F146"/>
    </row>
    <row r="147" spans="1:6" ht="12.75">
      <c r="A147" s="75">
        <f>'Rangiroa Tides Reformat'!A144</f>
        <v>41782</v>
      </c>
      <c r="B147" s="23" t="str">
        <f>'Rangiroa Tides Reformat'!B144</f>
        <v>Fri</v>
      </c>
      <c r="C147" s="21">
        <f>IF(VLOOKUP(A147,'Rangiroa Tides Reformat'!$A$2:$E$366,4)="H",VLOOKUP(A147,'Rangiroa Tides Reformat'!$A$2:$E$366,3),VLOOKUP(A147,'Rangiroa Tides Reformat'!$A$2:$E$366,5))</f>
        <v>0.04791666666666666</v>
      </c>
      <c r="D147" s="21">
        <f t="shared" si="5"/>
        <v>-0.0062500000000000056</v>
      </c>
      <c r="E147" s="21">
        <f t="shared" si="4"/>
        <v>-0.00729320987654318</v>
      </c>
      <c r="F147"/>
    </row>
    <row r="148" spans="1:6" ht="12.75">
      <c r="A148" s="75">
        <f>'Rangiroa Tides Reformat'!A145</f>
        <v>41783</v>
      </c>
      <c r="B148" s="23" t="str">
        <f>'Rangiroa Tides Reformat'!B145</f>
        <v>Sat</v>
      </c>
      <c r="C148" s="21">
        <f>IF(VLOOKUP(A148,'Rangiroa Tides Reformat'!$A$2:$E$366,4)="H",VLOOKUP(A148,'Rangiroa Tides Reformat'!$A$2:$E$366,3),VLOOKUP(A148,'Rangiroa Tides Reformat'!$A$2:$E$366,5))</f>
        <v>0.08472222222222221</v>
      </c>
      <c r="D148" s="21">
        <f t="shared" si="5"/>
        <v>0.030555555555555544</v>
      </c>
      <c r="E148" s="21">
        <f t="shared" si="4"/>
        <v>0.02951234567901237</v>
      </c>
      <c r="F148"/>
    </row>
    <row r="149" spans="1:6" ht="12.75">
      <c r="A149" s="75">
        <f>'Rangiroa Tides Reformat'!A146</f>
        <v>41784</v>
      </c>
      <c r="B149" s="23" t="str">
        <f>'Rangiroa Tides Reformat'!B146</f>
        <v>Sun</v>
      </c>
      <c r="C149" s="21">
        <f>IF(VLOOKUP(A149,'Rangiroa Tides Reformat'!$A$2:$E$366,4)="H",VLOOKUP(A149,'Rangiroa Tides Reformat'!$A$2:$E$366,3),VLOOKUP(A149,'Rangiroa Tides Reformat'!$A$2:$E$366,5))</f>
        <v>0.11875000000000001</v>
      </c>
      <c r="D149" s="21">
        <f t="shared" si="5"/>
        <v>0.06458333333333334</v>
      </c>
      <c r="E149" s="21">
        <f t="shared" si="4"/>
        <v>0.06354012345679017</v>
      </c>
      <c r="F149"/>
    </row>
    <row r="150" spans="1:9" ht="12.75">
      <c r="A150" s="75">
        <f>'Rangiroa Tides Reformat'!A147</f>
        <v>41785</v>
      </c>
      <c r="B150" s="23" t="str">
        <f>'Rangiroa Tides Reformat'!B147</f>
        <v>Mon</v>
      </c>
      <c r="C150" s="21">
        <f>IF(VLOOKUP(A150,'Rangiroa Tides Reformat'!$A$2:$E$366,4)="H",VLOOKUP(A150,'Rangiroa Tides Reformat'!$A$2:$E$366,3),VLOOKUP(A150,'Rangiroa Tides Reformat'!$A$2:$E$366,5))</f>
        <v>0.15138888888888888</v>
      </c>
      <c r="D150" s="21">
        <f t="shared" si="5"/>
        <v>0.09722222222222221</v>
      </c>
      <c r="E150" s="21">
        <f t="shared" si="4"/>
        <v>0.09617901234567904</v>
      </c>
      <c r="G150" s="21"/>
      <c r="H150" s="21"/>
      <c r="I150" s="21"/>
    </row>
    <row r="151" spans="1:5" ht="12.75">
      <c r="A151" s="75">
        <f>'Rangiroa Tides Reformat'!A148</f>
        <v>41786</v>
      </c>
      <c r="B151" s="23" t="str">
        <f>'Rangiroa Tides Reformat'!B148</f>
        <v>Tue</v>
      </c>
      <c r="C151" s="21">
        <f>IF(VLOOKUP(A151,'Rangiroa Tides Reformat'!$A$2:$E$366,4)="H",VLOOKUP(A151,'Rangiroa Tides Reformat'!$A$2:$E$366,3),VLOOKUP(A151,'Rangiroa Tides Reformat'!$A$2:$E$366,5))</f>
        <v>0.18194444444444444</v>
      </c>
      <c r="D151" s="21">
        <f t="shared" si="5"/>
        <v>0.12777777777777777</v>
      </c>
      <c r="E151" s="21">
        <f t="shared" si="4"/>
        <v>0.1267345679012346</v>
      </c>
    </row>
    <row r="152" spans="1:5" ht="12.75">
      <c r="A152" s="75">
        <f>'Rangiroa Tides Reformat'!A149</f>
        <v>41787</v>
      </c>
      <c r="B152" s="23" t="str">
        <f>'Rangiroa Tides Reformat'!B149</f>
        <v>Wed</v>
      </c>
      <c r="C152" s="21">
        <f>IF(VLOOKUP(A152,'Rangiroa Tides Reformat'!$A$2:$E$366,4)="H",VLOOKUP(A152,'Rangiroa Tides Reformat'!$A$2:$E$366,3),VLOOKUP(A152,'Rangiroa Tides Reformat'!$A$2:$E$366,5))</f>
        <v>0.21180555555555555</v>
      </c>
      <c r="D152" s="21">
        <f t="shared" si="5"/>
        <v>0.15763888888888888</v>
      </c>
      <c r="E152" s="21">
        <f t="shared" si="4"/>
        <v>0.15659567901234572</v>
      </c>
    </row>
    <row r="153" spans="1:5" ht="12.75">
      <c r="A153" s="75">
        <f>'Rangiroa Tides Reformat'!A150</f>
        <v>41788</v>
      </c>
      <c r="B153" s="23" t="str">
        <f>'Rangiroa Tides Reformat'!B150</f>
        <v>Thu</v>
      </c>
      <c r="C153" s="21">
        <f>IF(VLOOKUP(A153,'Rangiroa Tides Reformat'!$A$2:$E$366,4)="H",VLOOKUP(A153,'Rangiroa Tides Reformat'!$A$2:$E$366,3),VLOOKUP(A153,'Rangiroa Tides Reformat'!$A$2:$E$366,5))</f>
        <v>0.24166666666666667</v>
      </c>
      <c r="D153" s="21">
        <f t="shared" si="5"/>
        <v>0.1875</v>
      </c>
      <c r="E153" s="21">
        <f t="shared" si="4"/>
        <v>0.18645679012345684</v>
      </c>
    </row>
    <row r="154" spans="1:5" ht="12.75">
      <c r="A154" s="75">
        <f>'Rangiroa Tides Reformat'!A151</f>
        <v>41789</v>
      </c>
      <c r="B154" s="23" t="str">
        <f>'Rangiroa Tides Reformat'!B151</f>
        <v>Fri</v>
      </c>
      <c r="C154" s="21">
        <f>IF(VLOOKUP(A154,'Rangiroa Tides Reformat'!$A$2:$E$366,4)="H",VLOOKUP(A154,'Rangiroa Tides Reformat'!$A$2:$E$366,3),VLOOKUP(A154,'Rangiroa Tides Reformat'!$A$2:$E$366,5))</f>
        <v>0.27152777777777776</v>
      </c>
      <c r="D154" s="21">
        <f t="shared" si="5"/>
        <v>0.2173611111111111</v>
      </c>
      <c r="E154" s="21">
        <f t="shared" si="4"/>
        <v>0.2163179012345679</v>
      </c>
    </row>
    <row r="155" spans="1:5" ht="12.75">
      <c r="A155" s="75">
        <f>'Rangiroa Tides Reformat'!A152</f>
        <v>41790</v>
      </c>
      <c r="B155" s="23" t="str">
        <f>'Rangiroa Tides Reformat'!B152</f>
        <v>Sat</v>
      </c>
      <c r="C155" s="21">
        <f>IF(VLOOKUP(A155,'Rangiroa Tides Reformat'!$A$2:$E$366,4)="H",VLOOKUP(A155,'Rangiroa Tides Reformat'!$A$2:$E$366,3),VLOOKUP(A155,'Rangiroa Tides Reformat'!$A$2:$E$366,5))</f>
        <v>0.30277777777777776</v>
      </c>
      <c r="D155" s="21">
        <f t="shared" si="5"/>
        <v>0.2486111111111111</v>
      </c>
      <c r="E155" s="21">
        <f t="shared" si="4"/>
        <v>0.2475679012345679</v>
      </c>
    </row>
    <row r="156" spans="1:9" ht="12.75">
      <c r="A156" s="75">
        <f>'Rangiroa Tides Reformat'!A153</f>
        <v>41791</v>
      </c>
      <c r="B156" s="23" t="str">
        <f>'Rangiroa Tides Reformat'!B153</f>
        <v>Sun</v>
      </c>
      <c r="C156" s="21">
        <f>IF(VLOOKUP(A156,'Rangiroa Tides Reformat'!$A$2:$E$366,4)="H",VLOOKUP(A156,'Rangiroa Tides Reformat'!$A$2:$E$366,3),VLOOKUP(A156,'Rangiroa Tides Reformat'!$A$2:$E$366,5))</f>
        <v>0.3347222222222222</v>
      </c>
      <c r="D156" s="21">
        <f t="shared" si="5"/>
        <v>0.28055555555555556</v>
      </c>
      <c r="E156" s="21">
        <f t="shared" si="4"/>
        <v>0.27951234567901234</v>
      </c>
      <c r="G156" s="21"/>
      <c r="H156" s="21"/>
      <c r="I156" s="21"/>
    </row>
    <row r="157" spans="1:6" ht="12.75">
      <c r="A157" s="75">
        <f>'Rangiroa Tides Reformat'!A154</f>
        <v>41792</v>
      </c>
      <c r="B157" s="23" t="str">
        <f>'Rangiroa Tides Reformat'!B154</f>
        <v>Mon</v>
      </c>
      <c r="C157" s="21">
        <f>IF(VLOOKUP(A157,'Rangiroa Tides Reformat'!$A$2:$E$366,4)="H",VLOOKUP(A157,'Rangiroa Tides Reformat'!$A$2:$E$366,3),VLOOKUP(A157,'Rangiroa Tides Reformat'!$A$2:$E$366,5))</f>
        <v>0.3680555555555556</v>
      </c>
      <c r="D157" s="21">
        <f t="shared" si="5"/>
        <v>0.3138888888888889</v>
      </c>
      <c r="E157" s="21">
        <f t="shared" si="4"/>
        <v>0.3128456790123457</v>
      </c>
      <c r="F157"/>
    </row>
    <row r="158" spans="1:6" ht="12.75">
      <c r="A158" s="75">
        <f>'Rangiroa Tides Reformat'!A155</f>
        <v>41793</v>
      </c>
      <c r="B158" s="23" t="str">
        <f>'Rangiroa Tides Reformat'!B155</f>
        <v>Tue</v>
      </c>
      <c r="C158" s="21">
        <f>IF(VLOOKUP(A158,'Rangiroa Tides Reformat'!$A$2:$E$366,4)="H",VLOOKUP(A158,'Rangiroa Tides Reformat'!$A$2:$E$366,3),VLOOKUP(A158,'Rangiroa Tides Reformat'!$A$2:$E$366,5))</f>
        <v>0.40277777777777773</v>
      </c>
      <c r="D158" s="21">
        <f t="shared" si="5"/>
        <v>0.3486111111111111</v>
      </c>
      <c r="E158" s="21">
        <f t="shared" si="4"/>
        <v>0.3475679012345679</v>
      </c>
      <c r="F158"/>
    </row>
    <row r="159" spans="1:6" ht="12.75">
      <c r="A159" s="75">
        <f>'Rangiroa Tides Reformat'!A156</f>
        <v>41794</v>
      </c>
      <c r="B159" s="23" t="str">
        <f>'Rangiroa Tides Reformat'!B156</f>
        <v>Wed</v>
      </c>
      <c r="C159" s="21">
        <f>IF(VLOOKUP(A159,'Rangiroa Tides Reformat'!$A$2:$E$366,4)="H",VLOOKUP(A159,'Rangiroa Tides Reformat'!$A$2:$E$366,3),VLOOKUP(A159,'Rangiroa Tides Reformat'!$A$2:$E$366,5))</f>
        <v>0.4381944444444445</v>
      </c>
      <c r="D159" s="21">
        <f t="shared" si="5"/>
        <v>0.38402777777777786</v>
      </c>
      <c r="E159" s="21">
        <f t="shared" si="4"/>
        <v>0.38298456790123464</v>
      </c>
      <c r="F159"/>
    </row>
    <row r="160" spans="1:6" ht="12.75">
      <c r="A160" s="75">
        <f>'Rangiroa Tides Reformat'!A157</f>
        <v>41795</v>
      </c>
      <c r="B160" s="23" t="str">
        <f>'Rangiroa Tides Reformat'!B157</f>
        <v>Thu</v>
      </c>
      <c r="C160" s="21">
        <f>IF(VLOOKUP(A160,'Rangiroa Tides Reformat'!$A$2:$E$366,4)="H",VLOOKUP(A160,'Rangiroa Tides Reformat'!$A$2:$E$366,3),VLOOKUP(A160,'Rangiroa Tides Reformat'!$A$2:$E$366,5))</f>
        <v>0.47291666666666665</v>
      </c>
      <c r="D160" s="21">
        <f t="shared" si="5"/>
        <v>0.41874999999999996</v>
      </c>
      <c r="E160" s="21">
        <f t="shared" si="4"/>
        <v>0.4177067901234568</v>
      </c>
      <c r="F160"/>
    </row>
    <row r="161" spans="1:9" ht="12.75">
      <c r="A161" s="75">
        <f>'Rangiroa Tides Reformat'!A158</f>
        <v>41796</v>
      </c>
      <c r="B161" s="23" t="str">
        <f>'Rangiroa Tides Reformat'!B158</f>
        <v>Fri</v>
      </c>
      <c r="C161" s="21">
        <f>IF(VLOOKUP(A161,'Rangiroa Tides Reformat'!$A$2:$E$366,4)="H",VLOOKUP(A161,'Rangiroa Tides Reformat'!$A$2:$E$366,3),VLOOKUP(A161,'Rangiroa Tides Reformat'!$A$2:$E$366,5))</f>
        <v>0.5069444444444444</v>
      </c>
      <c r="D161" s="21">
        <f t="shared" si="5"/>
        <v>0.4527777777777777</v>
      </c>
      <c r="E161" s="21">
        <f t="shared" si="4"/>
        <v>0.45173456790123456</v>
      </c>
      <c r="G161" s="21"/>
      <c r="H161" s="21"/>
      <c r="I161" s="21"/>
    </row>
    <row r="162" spans="1:6" ht="12.75">
      <c r="A162" s="75">
        <f>'Rangiroa Tides Reformat'!A159</f>
        <v>41797</v>
      </c>
      <c r="B162" s="23" t="str">
        <f>'Rangiroa Tides Reformat'!B159</f>
        <v>Sat</v>
      </c>
      <c r="C162" s="21">
        <f>IF(VLOOKUP(A162,'Rangiroa Tides Reformat'!$A$2:$E$366,4)="H",VLOOKUP(A162,'Rangiroa Tides Reformat'!$A$2:$E$366,3),VLOOKUP(A162,'Rangiroa Tides Reformat'!$A$2:$E$366,5))</f>
        <v>0.025694444444444447</v>
      </c>
      <c r="D162" s="21">
        <f t="shared" si="5"/>
        <v>-0.02847222222222222</v>
      </c>
      <c r="E162" s="21">
        <f t="shared" si="4"/>
        <v>-0.029515432098765396</v>
      </c>
      <c r="F162"/>
    </row>
    <row r="163" spans="1:6" ht="12.75">
      <c r="A163" s="75">
        <f>'Rangiroa Tides Reformat'!A160</f>
        <v>41798</v>
      </c>
      <c r="B163" s="23" t="str">
        <f>'Rangiroa Tides Reformat'!B160</f>
        <v>Sun</v>
      </c>
      <c r="C163" s="21">
        <f>IF(VLOOKUP(A163,'Rangiroa Tides Reformat'!$A$2:$E$366,4)="H",VLOOKUP(A163,'Rangiroa Tides Reformat'!$A$2:$E$366,3),VLOOKUP(A163,'Rangiroa Tides Reformat'!$A$2:$E$366,5))</f>
        <v>0.05625</v>
      </c>
      <c r="D163" s="21">
        <f t="shared" si="5"/>
        <v>0.002083333333333333</v>
      </c>
      <c r="E163" s="21">
        <f t="shared" si="4"/>
        <v>0.0010401234567901582</v>
      </c>
      <c r="F163"/>
    </row>
    <row r="164" spans="1:6" ht="12.75">
      <c r="A164" s="75">
        <f>'Rangiroa Tides Reformat'!A161</f>
        <v>41799</v>
      </c>
      <c r="B164" s="23" t="str">
        <f>'Rangiroa Tides Reformat'!B161</f>
        <v>Mon</v>
      </c>
      <c r="C164" s="21">
        <f>IF(VLOOKUP(A164,'Rangiroa Tides Reformat'!$A$2:$E$366,4)="H",VLOOKUP(A164,'Rangiroa Tides Reformat'!$A$2:$E$366,3),VLOOKUP(A164,'Rangiroa Tides Reformat'!$A$2:$E$366,5))</f>
        <v>0.08680555555555557</v>
      </c>
      <c r="D164" s="21">
        <f t="shared" si="5"/>
        <v>0.0326388888888889</v>
      </c>
      <c r="E164" s="21">
        <f t="shared" si="4"/>
        <v>0.03159567901234572</v>
      </c>
      <c r="F164"/>
    </row>
    <row r="165" spans="1:6" ht="12.75">
      <c r="A165" s="75">
        <f>'Rangiroa Tides Reformat'!A162</f>
        <v>41800</v>
      </c>
      <c r="B165" s="23" t="str">
        <f>'Rangiroa Tides Reformat'!B162</f>
        <v>Tue</v>
      </c>
      <c r="C165" s="21">
        <f>IF(VLOOKUP(A165,'Rangiroa Tides Reformat'!$A$2:$E$366,4)="H",VLOOKUP(A165,'Rangiroa Tides Reformat'!$A$2:$E$366,3),VLOOKUP(A165,'Rangiroa Tides Reformat'!$A$2:$E$366,5))</f>
        <v>0.11875000000000001</v>
      </c>
      <c r="D165" s="21">
        <f t="shared" si="5"/>
        <v>0.06458333333333334</v>
      </c>
      <c r="E165" s="21">
        <f t="shared" si="4"/>
        <v>0.06354012345679017</v>
      </c>
      <c r="F165"/>
    </row>
    <row r="166" spans="1:6" ht="12.75">
      <c r="A166" s="75">
        <f>'Rangiroa Tides Reformat'!A163</f>
        <v>41801</v>
      </c>
      <c r="B166" s="23" t="str">
        <f>'Rangiroa Tides Reformat'!B163</f>
        <v>Wed</v>
      </c>
      <c r="C166" s="21">
        <f>IF(VLOOKUP(A166,'Rangiroa Tides Reformat'!$A$2:$E$366,4)="H",VLOOKUP(A166,'Rangiroa Tides Reformat'!$A$2:$E$366,3),VLOOKUP(A166,'Rangiroa Tides Reformat'!$A$2:$E$366,5))</f>
        <v>0.15138888888888888</v>
      </c>
      <c r="D166" s="21">
        <f t="shared" si="5"/>
        <v>0.09722222222222221</v>
      </c>
      <c r="E166" s="21">
        <f t="shared" si="4"/>
        <v>0.09617901234567904</v>
      </c>
      <c r="F166"/>
    </row>
    <row r="167" spans="1:9" ht="12.75">
      <c r="A167" s="75">
        <f>'Rangiroa Tides Reformat'!A164</f>
        <v>41802</v>
      </c>
      <c r="B167" s="23" t="str">
        <f>'Rangiroa Tides Reformat'!B164</f>
        <v>Thu</v>
      </c>
      <c r="C167" s="21">
        <f>IF(VLOOKUP(A167,'Rangiroa Tides Reformat'!$A$2:$E$366,4)="H",VLOOKUP(A167,'Rangiroa Tides Reformat'!$A$2:$E$366,3),VLOOKUP(A167,'Rangiroa Tides Reformat'!$A$2:$E$366,5))</f>
        <v>0.18541666666666667</v>
      </c>
      <c r="D167" s="21">
        <f t="shared" si="5"/>
        <v>0.13125</v>
      </c>
      <c r="E167" s="21">
        <f t="shared" si="4"/>
        <v>0.13020679012345682</v>
      </c>
      <c r="G167" s="21"/>
      <c r="H167" s="21"/>
      <c r="I167" s="21"/>
    </row>
    <row r="168" spans="1:6" ht="12.75">
      <c r="A168" s="75">
        <f>'Rangiroa Tides Reformat'!A165</f>
        <v>41803</v>
      </c>
      <c r="B168" s="23" t="str">
        <f>'Rangiroa Tides Reformat'!B165</f>
        <v>Fri</v>
      </c>
      <c r="C168" s="21">
        <f>IF(VLOOKUP(A168,'Rangiroa Tides Reformat'!$A$2:$E$366,4)="H",VLOOKUP(A168,'Rangiroa Tides Reformat'!$A$2:$E$366,3),VLOOKUP(A168,'Rangiroa Tides Reformat'!$A$2:$E$366,5))</f>
        <v>0.22083333333333333</v>
      </c>
      <c r="D168" s="21">
        <f t="shared" si="5"/>
        <v>0.16666666666666666</v>
      </c>
      <c r="E168" s="21">
        <f t="shared" si="4"/>
        <v>0.16562345679012347</v>
      </c>
      <c r="F168"/>
    </row>
    <row r="169" spans="1:6" ht="12.75">
      <c r="A169" s="75">
        <f>'Rangiroa Tides Reformat'!A166</f>
        <v>41804</v>
      </c>
      <c r="B169" s="23" t="str">
        <f>'Rangiroa Tides Reformat'!B166</f>
        <v>Sat</v>
      </c>
      <c r="C169" s="21">
        <f>IF(VLOOKUP(A169,'Rangiroa Tides Reformat'!$A$2:$E$366,4)="H",VLOOKUP(A169,'Rangiroa Tides Reformat'!$A$2:$E$366,3),VLOOKUP(A169,'Rangiroa Tides Reformat'!$A$2:$E$366,5))</f>
        <v>0.2576388888888889</v>
      </c>
      <c r="D169" s="21">
        <f t="shared" si="5"/>
        <v>0.20347222222222225</v>
      </c>
      <c r="E169" s="21">
        <f t="shared" si="4"/>
        <v>0.20242901234567906</v>
      </c>
      <c r="F169"/>
    </row>
    <row r="170" spans="1:6" ht="12.75">
      <c r="A170" s="75">
        <f>'Rangiroa Tides Reformat'!A167</f>
        <v>41805</v>
      </c>
      <c r="B170" s="23" t="str">
        <f>'Rangiroa Tides Reformat'!B167</f>
        <v>Sun</v>
      </c>
      <c r="C170" s="21">
        <f>IF(VLOOKUP(A170,'Rangiroa Tides Reformat'!$A$2:$E$366,4)="H",VLOOKUP(A170,'Rangiroa Tides Reformat'!$A$2:$E$366,3),VLOOKUP(A170,'Rangiroa Tides Reformat'!$A$2:$E$366,5))</f>
        <v>0.2965277777777778</v>
      </c>
      <c r="D170" s="21">
        <f t="shared" si="5"/>
        <v>0.2423611111111111</v>
      </c>
      <c r="E170" s="21">
        <f t="shared" si="4"/>
        <v>0.24131790123456792</v>
      </c>
      <c r="F170"/>
    </row>
    <row r="171" spans="1:6" ht="12.75">
      <c r="A171" s="75">
        <f>'Rangiroa Tides Reformat'!A168</f>
        <v>41806</v>
      </c>
      <c r="B171" s="23" t="str">
        <f>'Rangiroa Tides Reformat'!B168</f>
        <v>Mon</v>
      </c>
      <c r="C171" s="21">
        <f>IF(VLOOKUP(A171,'Rangiroa Tides Reformat'!$A$2:$E$366,4)="H",VLOOKUP(A171,'Rangiroa Tides Reformat'!$A$2:$E$366,3),VLOOKUP(A171,'Rangiroa Tides Reformat'!$A$2:$E$366,5))</f>
        <v>0.3368055555555556</v>
      </c>
      <c r="D171" s="21">
        <f t="shared" si="5"/>
        <v>0.2826388888888889</v>
      </c>
      <c r="E171" s="21">
        <f t="shared" si="4"/>
        <v>0.2815956790123457</v>
      </c>
      <c r="F171"/>
    </row>
    <row r="172" spans="1:6" ht="12.75">
      <c r="A172" s="75">
        <f>'Rangiroa Tides Reformat'!A169</f>
        <v>41807</v>
      </c>
      <c r="B172" s="23" t="str">
        <f>'Rangiroa Tides Reformat'!B169</f>
        <v>Tue</v>
      </c>
      <c r="C172" s="21">
        <f>IF(VLOOKUP(A172,'Rangiroa Tides Reformat'!$A$2:$E$366,4)="H",VLOOKUP(A172,'Rangiroa Tides Reformat'!$A$2:$E$366,3),VLOOKUP(A172,'Rangiroa Tides Reformat'!$A$2:$E$366,5))</f>
        <v>0.37916666666666665</v>
      </c>
      <c r="D172" s="21">
        <f t="shared" si="5"/>
        <v>0.32499999999999996</v>
      </c>
      <c r="E172" s="21">
        <f t="shared" si="4"/>
        <v>0.3239567901234568</v>
      </c>
      <c r="F172"/>
    </row>
    <row r="173" spans="1:9" ht="12.75">
      <c r="A173" s="75">
        <f>'Rangiroa Tides Reformat'!A170</f>
        <v>41808</v>
      </c>
      <c r="B173" s="23" t="str">
        <f>'Rangiroa Tides Reformat'!B170</f>
        <v>Wed</v>
      </c>
      <c r="C173" s="21">
        <f>IF(VLOOKUP(A173,'Rangiroa Tides Reformat'!$A$2:$E$366,4)="H",VLOOKUP(A173,'Rangiroa Tides Reformat'!$A$2:$E$366,3),VLOOKUP(A173,'Rangiroa Tides Reformat'!$A$2:$E$366,5))</f>
        <v>0.42291666666666666</v>
      </c>
      <c r="D173" s="21">
        <f t="shared" si="5"/>
        <v>0.36875</v>
      </c>
      <c r="E173" s="21">
        <f t="shared" si="4"/>
        <v>0.3677067901234568</v>
      </c>
      <c r="G173" s="21"/>
      <c r="H173" s="21"/>
      <c r="I173" s="21"/>
    </row>
    <row r="174" spans="1:6" ht="12.75">
      <c r="A174" s="75">
        <f>'Rangiroa Tides Reformat'!A171</f>
        <v>41809</v>
      </c>
      <c r="B174" s="23" t="str">
        <f>'Rangiroa Tides Reformat'!B171</f>
        <v>Thu</v>
      </c>
      <c r="C174" s="21">
        <f>IF(VLOOKUP(A174,'Rangiroa Tides Reformat'!$A$2:$E$366,4)="H",VLOOKUP(A174,'Rangiroa Tides Reformat'!$A$2:$E$366,3),VLOOKUP(A174,'Rangiroa Tides Reformat'!$A$2:$E$366,5))</f>
        <v>0.4673611111111111</v>
      </c>
      <c r="D174" s="21">
        <f t="shared" si="5"/>
        <v>0.4131944444444444</v>
      </c>
      <c r="E174" s="21">
        <f t="shared" si="4"/>
        <v>0.41215123456790126</v>
      </c>
      <c r="F174"/>
    </row>
    <row r="175" spans="1:6" ht="12.75">
      <c r="A175" s="75">
        <f>'Rangiroa Tides Reformat'!A172</f>
        <v>41810</v>
      </c>
      <c r="B175" s="23" t="str">
        <f>'Rangiroa Tides Reformat'!B172</f>
        <v>Fri</v>
      </c>
      <c r="C175" s="21">
        <f>IF(VLOOKUP(A175,'Rangiroa Tides Reformat'!$A$2:$E$366,4)="H",VLOOKUP(A175,'Rangiroa Tides Reformat'!$A$2:$E$366,3),VLOOKUP(A175,'Rangiroa Tides Reformat'!$A$2:$E$366,5))</f>
        <v>0.5104166666666666</v>
      </c>
      <c r="D175" s="21">
        <f t="shared" si="5"/>
        <v>0.45624999999999993</v>
      </c>
      <c r="E175" s="21">
        <f t="shared" si="4"/>
        <v>0.4552067901234568</v>
      </c>
      <c r="F175"/>
    </row>
    <row r="176" spans="1:6" ht="12.75">
      <c r="A176" s="75">
        <f>'Rangiroa Tides Reformat'!A173</f>
        <v>41811</v>
      </c>
      <c r="B176" s="23" t="str">
        <f>'Rangiroa Tides Reformat'!B173</f>
        <v>Sat</v>
      </c>
      <c r="C176" s="21">
        <f>IF(VLOOKUP(A176,'Rangiroa Tides Reformat'!$A$2:$E$366,4)="H",VLOOKUP(A176,'Rangiroa Tides Reformat'!$A$2:$E$366,3),VLOOKUP(A176,'Rangiroa Tides Reformat'!$A$2:$E$366,5))</f>
        <v>0.03680555555555556</v>
      </c>
      <c r="D176" s="21">
        <f t="shared" si="5"/>
        <v>-0.017361111111111112</v>
      </c>
      <c r="E176" s="21">
        <f t="shared" si="4"/>
        <v>-0.018404320987654287</v>
      </c>
      <c r="F176"/>
    </row>
    <row r="177" spans="1:6" ht="12.75">
      <c r="A177" s="75">
        <f>'Rangiroa Tides Reformat'!A174</f>
        <v>41812</v>
      </c>
      <c r="B177" s="23" t="str">
        <f>'Rangiroa Tides Reformat'!B174</f>
        <v>Sun</v>
      </c>
      <c r="C177" s="21">
        <f>IF(VLOOKUP(A177,'Rangiroa Tides Reformat'!$A$2:$E$366,4)="H",VLOOKUP(A177,'Rangiroa Tides Reformat'!$A$2:$E$366,3),VLOOKUP(A177,'Rangiroa Tides Reformat'!$A$2:$E$366,5))</f>
        <v>0.07430555555555556</v>
      </c>
      <c r="D177" s="21">
        <f t="shared" si="5"/>
        <v>0.020138888888888887</v>
      </c>
      <c r="E177" s="21">
        <f t="shared" si="4"/>
        <v>0.019095679012345712</v>
      </c>
      <c r="F177"/>
    </row>
    <row r="178" spans="1:6" ht="12.75">
      <c r="A178" s="75">
        <f>'Rangiroa Tides Reformat'!A175</f>
        <v>41813</v>
      </c>
      <c r="B178" s="23" t="str">
        <f>'Rangiroa Tides Reformat'!B175</f>
        <v>Mon</v>
      </c>
      <c r="C178" s="21">
        <f>IF(VLOOKUP(A178,'Rangiroa Tides Reformat'!$A$2:$E$366,4)="H",VLOOKUP(A178,'Rangiroa Tides Reformat'!$A$2:$E$366,3),VLOOKUP(A178,'Rangiroa Tides Reformat'!$A$2:$E$366,5))</f>
        <v>0.10833333333333334</v>
      </c>
      <c r="D178" s="21">
        <f t="shared" si="5"/>
        <v>0.05416666666666667</v>
      </c>
      <c r="E178" s="21">
        <f t="shared" si="4"/>
        <v>0.053123456790123494</v>
      </c>
      <c r="F178"/>
    </row>
    <row r="179" spans="1:6" ht="12.75">
      <c r="A179" s="75">
        <f>'Rangiroa Tides Reformat'!A176</f>
        <v>41814</v>
      </c>
      <c r="B179" s="23" t="str">
        <f>'Rangiroa Tides Reformat'!B176</f>
        <v>Tue</v>
      </c>
      <c r="C179" s="21">
        <f>IF(VLOOKUP(A179,'Rangiroa Tides Reformat'!$A$2:$E$366,4)="H",VLOOKUP(A179,'Rangiroa Tides Reformat'!$A$2:$E$366,3),VLOOKUP(A179,'Rangiroa Tides Reformat'!$A$2:$E$366,5))</f>
        <v>0.14027777777777778</v>
      </c>
      <c r="D179" s="21">
        <f t="shared" si="5"/>
        <v>0.08611111111111111</v>
      </c>
      <c r="E179" s="21">
        <f t="shared" si="4"/>
        <v>0.08506790123456794</v>
      </c>
      <c r="F179"/>
    </row>
    <row r="180" spans="1:6" ht="12.75">
      <c r="A180" s="75">
        <f>'Rangiroa Tides Reformat'!A177</f>
        <v>41815</v>
      </c>
      <c r="B180" s="23" t="str">
        <f>'Rangiroa Tides Reformat'!B177</f>
        <v>Wed</v>
      </c>
      <c r="C180" s="21">
        <f>IF(VLOOKUP(A180,'Rangiroa Tides Reformat'!$A$2:$E$366,4)="H",VLOOKUP(A180,'Rangiroa Tides Reformat'!$A$2:$E$366,3),VLOOKUP(A180,'Rangiroa Tides Reformat'!$A$2:$E$366,5))</f>
        <v>0.16944444444444443</v>
      </c>
      <c r="D180" s="21">
        <f t="shared" si="5"/>
        <v>0.11527777777777776</v>
      </c>
      <c r="E180" s="21">
        <f t="shared" si="4"/>
        <v>0.11423456790123458</v>
      </c>
      <c r="F180"/>
    </row>
    <row r="181" spans="1:6" ht="12.75">
      <c r="A181" s="75">
        <f>'Rangiroa Tides Reformat'!A178</f>
        <v>41816</v>
      </c>
      <c r="B181" s="23" t="str">
        <f>'Rangiroa Tides Reformat'!B178</f>
        <v>Thu</v>
      </c>
      <c r="C181" s="21">
        <f>IF(VLOOKUP(A181,'Rangiroa Tides Reformat'!$A$2:$E$366,4)="H",VLOOKUP(A181,'Rangiroa Tides Reformat'!$A$2:$E$366,3),VLOOKUP(A181,'Rangiroa Tides Reformat'!$A$2:$E$366,5))</f>
        <v>0.19722222222222222</v>
      </c>
      <c r="D181" s="21">
        <f t="shared" si="5"/>
        <v>0.14305555555555555</v>
      </c>
      <c r="E181" s="21">
        <f t="shared" si="4"/>
        <v>0.1420123456790124</v>
      </c>
      <c r="F181"/>
    </row>
    <row r="182" spans="1:6" ht="12.75">
      <c r="A182" s="75">
        <f>'Rangiroa Tides Reformat'!A179</f>
        <v>41817</v>
      </c>
      <c r="B182" s="23" t="str">
        <f>'Rangiroa Tides Reformat'!B179</f>
        <v>Fri</v>
      </c>
      <c r="C182" s="21">
        <f>IF(VLOOKUP(A182,'Rangiroa Tides Reformat'!$A$2:$E$366,4)="H",VLOOKUP(A182,'Rangiroa Tides Reformat'!$A$2:$E$366,3),VLOOKUP(A182,'Rangiroa Tides Reformat'!$A$2:$E$366,5))</f>
        <v>0.22430555555555556</v>
      </c>
      <c r="D182" s="21">
        <f t="shared" si="5"/>
        <v>0.1701388888888889</v>
      </c>
      <c r="E182" s="21">
        <f t="shared" si="4"/>
        <v>0.16909567901234573</v>
      </c>
      <c r="F182"/>
    </row>
    <row r="183" spans="1:6" ht="12.75">
      <c r="A183" s="75">
        <f>'Rangiroa Tides Reformat'!A180</f>
        <v>41818</v>
      </c>
      <c r="B183" s="23" t="str">
        <f>'Rangiroa Tides Reformat'!B180</f>
        <v>Sat</v>
      </c>
      <c r="C183" s="21">
        <f>IF(VLOOKUP(A183,'Rangiroa Tides Reformat'!$A$2:$E$366,4)="H",VLOOKUP(A183,'Rangiroa Tides Reformat'!$A$2:$E$366,3),VLOOKUP(A183,'Rangiroa Tides Reformat'!$A$2:$E$366,5))</f>
        <v>0.2513888888888889</v>
      </c>
      <c r="D183" s="21">
        <f t="shared" si="5"/>
        <v>0.19722222222222222</v>
      </c>
      <c r="E183" s="21">
        <f t="shared" si="4"/>
        <v>0.19617901234567903</v>
      </c>
      <c r="F183"/>
    </row>
    <row r="184" spans="1:6" ht="12.75">
      <c r="A184" s="75">
        <f>'Rangiroa Tides Reformat'!A181</f>
        <v>41819</v>
      </c>
      <c r="B184" s="23" t="str">
        <f>'Rangiroa Tides Reformat'!B181</f>
        <v>Sun</v>
      </c>
      <c r="C184" s="21">
        <f>IF(VLOOKUP(A184,'Rangiroa Tides Reformat'!$A$2:$E$366,4)="H",VLOOKUP(A184,'Rangiroa Tides Reformat'!$A$2:$E$366,3),VLOOKUP(A184,'Rangiroa Tides Reformat'!$A$2:$E$366,5))</f>
        <v>0.2791666666666667</v>
      </c>
      <c r="D184" s="21">
        <f t="shared" si="5"/>
        <v>0.225</v>
      </c>
      <c r="E184" s="21">
        <f t="shared" si="4"/>
        <v>0.22395679012345682</v>
      </c>
      <c r="F184"/>
    </row>
    <row r="185" spans="1:6" ht="12.75">
      <c r="A185" s="75">
        <f>'Rangiroa Tides Reformat'!A182</f>
        <v>41820</v>
      </c>
      <c r="B185" s="23" t="str">
        <f>'Rangiroa Tides Reformat'!B182</f>
        <v>Mon</v>
      </c>
      <c r="C185" s="21">
        <f>IF(VLOOKUP(A185,'Rangiroa Tides Reformat'!$A$2:$E$366,4)="H",VLOOKUP(A185,'Rangiroa Tides Reformat'!$A$2:$E$366,3),VLOOKUP(A185,'Rangiroa Tides Reformat'!$A$2:$E$366,5))</f>
        <v>0.30833333333333335</v>
      </c>
      <c r="D185" s="21">
        <f t="shared" si="5"/>
        <v>0.25416666666666665</v>
      </c>
      <c r="E185" s="21">
        <f t="shared" si="4"/>
        <v>0.2531234567901235</v>
      </c>
      <c r="F185"/>
    </row>
    <row r="186" spans="1:6" ht="12.75">
      <c r="A186" s="75">
        <f>'Rangiroa Tides Reformat'!A183</f>
        <v>41821</v>
      </c>
      <c r="B186" s="23" t="str">
        <f>'Rangiroa Tides Reformat'!B183</f>
        <v>Tue</v>
      </c>
      <c r="C186" s="21">
        <f>IF(VLOOKUP(A186,'Rangiroa Tides Reformat'!$A$2:$E$366,4)="H",VLOOKUP(A186,'Rangiroa Tides Reformat'!$A$2:$E$366,3),VLOOKUP(A186,'Rangiroa Tides Reformat'!$A$2:$E$366,5))</f>
        <v>0.33819444444444446</v>
      </c>
      <c r="D186" s="21">
        <f t="shared" si="5"/>
        <v>0.28402777777777777</v>
      </c>
      <c r="E186" s="21">
        <f t="shared" si="4"/>
        <v>0.2829845679012346</v>
      </c>
      <c r="F186"/>
    </row>
    <row r="187" spans="1:6" ht="12.75">
      <c r="A187" s="75">
        <f>'Rangiroa Tides Reformat'!A184</f>
        <v>41822</v>
      </c>
      <c r="B187" s="23" t="str">
        <f>'Rangiroa Tides Reformat'!B184</f>
        <v>Wed</v>
      </c>
      <c r="C187" s="21">
        <f>IF(VLOOKUP(A187,'Rangiroa Tides Reformat'!$A$2:$E$366,4)="H",VLOOKUP(A187,'Rangiroa Tides Reformat'!$A$2:$E$366,3),VLOOKUP(A187,'Rangiroa Tides Reformat'!$A$2:$E$366,5))</f>
        <v>0.37013888888888885</v>
      </c>
      <c r="D187" s="21">
        <f t="shared" si="5"/>
        <v>0.3159722222222222</v>
      </c>
      <c r="E187" s="21">
        <f t="shared" si="4"/>
        <v>0.314929012345679</v>
      </c>
      <c r="F187"/>
    </row>
    <row r="188" spans="1:6" ht="12.75">
      <c r="A188" s="75">
        <f>'Rangiroa Tides Reformat'!A185</f>
        <v>41823</v>
      </c>
      <c r="B188" s="23" t="str">
        <f>'Rangiroa Tides Reformat'!B185</f>
        <v>Thu</v>
      </c>
      <c r="C188" s="21">
        <f>IF(VLOOKUP(A188,'Rangiroa Tides Reformat'!$A$2:$E$366,4)="H",VLOOKUP(A188,'Rangiroa Tides Reformat'!$A$2:$E$366,3),VLOOKUP(A188,'Rangiroa Tides Reformat'!$A$2:$E$366,5))</f>
        <v>0.40347222222222223</v>
      </c>
      <c r="D188" s="21">
        <f t="shared" si="5"/>
        <v>0.34930555555555554</v>
      </c>
      <c r="E188" s="21">
        <f t="shared" si="4"/>
        <v>0.3482623456790124</v>
      </c>
      <c r="F188"/>
    </row>
    <row r="189" spans="1:6" ht="12.75">
      <c r="A189" s="75">
        <f>'Rangiroa Tides Reformat'!A186</f>
        <v>41824</v>
      </c>
      <c r="B189" s="23" t="str">
        <f>'Rangiroa Tides Reformat'!B186</f>
        <v>Fri</v>
      </c>
      <c r="C189" s="21">
        <f>IF(VLOOKUP(A189,'Rangiroa Tides Reformat'!$A$2:$E$366,4)="H",VLOOKUP(A189,'Rangiroa Tides Reformat'!$A$2:$E$366,3),VLOOKUP(A189,'Rangiroa Tides Reformat'!$A$2:$E$366,5))</f>
        <v>0.4388888888888889</v>
      </c>
      <c r="D189" s="21">
        <f t="shared" si="5"/>
        <v>0.3847222222222222</v>
      </c>
      <c r="E189" s="21">
        <f t="shared" si="4"/>
        <v>0.383679012345679</v>
      </c>
      <c r="F189"/>
    </row>
    <row r="190" spans="1:6" ht="12.75">
      <c r="A190" s="75">
        <f>'Rangiroa Tides Reformat'!A187</f>
        <v>41825</v>
      </c>
      <c r="B190" s="23" t="str">
        <f>'Rangiroa Tides Reformat'!B187</f>
        <v>Sat</v>
      </c>
      <c r="C190" s="21">
        <f>IF(VLOOKUP(A190,'Rangiroa Tides Reformat'!$A$2:$E$366,4)="H",VLOOKUP(A190,'Rangiroa Tides Reformat'!$A$2:$E$366,3),VLOOKUP(A190,'Rangiroa Tides Reformat'!$A$2:$E$366,5))</f>
        <v>0.47500000000000003</v>
      </c>
      <c r="D190" s="21">
        <f t="shared" si="5"/>
        <v>0.4208333333333334</v>
      </c>
      <c r="E190" s="21">
        <f t="shared" si="4"/>
        <v>0.4197901234567902</v>
      </c>
      <c r="F190"/>
    </row>
    <row r="191" spans="1:6" ht="12.75">
      <c r="A191" s="75">
        <f>'Rangiroa Tides Reformat'!A188</f>
        <v>41826</v>
      </c>
      <c r="B191" s="23" t="str">
        <f>'Rangiroa Tides Reformat'!B188</f>
        <v>Sun</v>
      </c>
      <c r="C191" s="21">
        <f>IF(VLOOKUP(A191,'Rangiroa Tides Reformat'!$A$2:$E$366,4)="H",VLOOKUP(A191,'Rangiroa Tides Reformat'!$A$2:$E$366,3),VLOOKUP(A191,'Rangiroa Tides Reformat'!$A$2:$E$366,5))</f>
        <v>0.5118055555555555</v>
      </c>
      <c r="D191" s="21">
        <f t="shared" si="5"/>
        <v>0.4576388888888888</v>
      </c>
      <c r="E191" s="21">
        <f t="shared" si="4"/>
        <v>0.45659567901234566</v>
      </c>
      <c r="F191"/>
    </row>
    <row r="192" spans="1:6" ht="12.75">
      <c r="A192" s="75">
        <f>'Rangiroa Tides Reformat'!A189</f>
        <v>41827</v>
      </c>
      <c r="B192" s="23" t="str">
        <f>'Rangiroa Tides Reformat'!B189</f>
        <v>Mon</v>
      </c>
      <c r="C192" s="21">
        <f>IF(VLOOKUP(A192,'Rangiroa Tides Reformat'!$A$2:$E$366,4)="H",VLOOKUP(A192,'Rangiroa Tides Reformat'!$A$2:$E$366,3),VLOOKUP(A192,'Rangiroa Tides Reformat'!$A$2:$E$366,5))</f>
        <v>0.030555555555555555</v>
      </c>
      <c r="D192" s="21">
        <f t="shared" si="5"/>
        <v>-0.023611111111111114</v>
      </c>
      <c r="E192" s="21">
        <f t="shared" si="4"/>
        <v>-0.02465432098765429</v>
      </c>
      <c r="F192"/>
    </row>
    <row r="193" spans="1:6" ht="12.75">
      <c r="A193" s="75">
        <f>'Rangiroa Tides Reformat'!A190</f>
        <v>41828</v>
      </c>
      <c r="B193" s="23" t="str">
        <f>'Rangiroa Tides Reformat'!B190</f>
        <v>Tue</v>
      </c>
      <c r="C193" s="21">
        <f>IF(VLOOKUP(A193,'Rangiroa Tides Reformat'!$A$2:$E$366,4)="H",VLOOKUP(A193,'Rangiroa Tides Reformat'!$A$2:$E$366,3),VLOOKUP(A193,'Rangiroa Tides Reformat'!$A$2:$E$366,5))</f>
        <v>0.06527777777777778</v>
      </c>
      <c r="D193" s="21">
        <f t="shared" si="5"/>
        <v>0.011111111111111113</v>
      </c>
      <c r="E193" s="21">
        <f t="shared" si="4"/>
        <v>0.010067901234567939</v>
      </c>
      <c r="F193"/>
    </row>
    <row r="194" spans="1:6" ht="12.75">
      <c r="A194" s="75">
        <f>'Rangiroa Tides Reformat'!A191</f>
        <v>41829</v>
      </c>
      <c r="B194" s="23" t="str">
        <f>'Rangiroa Tides Reformat'!B191</f>
        <v>Wed</v>
      </c>
      <c r="C194" s="21">
        <f>IF(VLOOKUP(A194,'Rangiroa Tides Reformat'!$A$2:$E$366,4)="H",VLOOKUP(A194,'Rangiroa Tides Reformat'!$A$2:$E$366,3),VLOOKUP(A194,'Rangiroa Tides Reformat'!$A$2:$E$366,5))</f>
        <v>0.09999999999999999</v>
      </c>
      <c r="D194" s="21">
        <f t="shared" si="5"/>
        <v>0.04583333333333332</v>
      </c>
      <c r="E194" s="21">
        <f t="shared" si="4"/>
        <v>0.04479012345679015</v>
      </c>
      <c r="F194"/>
    </row>
    <row r="195" spans="1:6" ht="12.75">
      <c r="A195" s="75">
        <f>'Rangiroa Tides Reformat'!A192</f>
        <v>41830</v>
      </c>
      <c r="B195" s="23" t="str">
        <f>'Rangiroa Tides Reformat'!B192</f>
        <v>Thu</v>
      </c>
      <c r="C195" s="21">
        <f>IF(VLOOKUP(A195,'Rangiroa Tides Reformat'!$A$2:$E$366,4)="H",VLOOKUP(A195,'Rangiroa Tides Reformat'!$A$2:$E$366,3),VLOOKUP(A195,'Rangiroa Tides Reformat'!$A$2:$E$366,5))</f>
        <v>0.13541666666666666</v>
      </c>
      <c r="D195" s="21">
        <f t="shared" si="5"/>
        <v>0.08124999999999999</v>
      </c>
      <c r="E195" s="21">
        <f t="shared" si="4"/>
        <v>0.08020679012345681</v>
      </c>
      <c r="F195"/>
    </row>
    <row r="196" spans="1:6" ht="12.75">
      <c r="A196" s="75">
        <f>'Rangiroa Tides Reformat'!A193</f>
        <v>41831</v>
      </c>
      <c r="B196" s="23" t="str">
        <f>'Rangiroa Tides Reformat'!B193</f>
        <v>Fri</v>
      </c>
      <c r="C196" s="21">
        <f>IF(VLOOKUP(A196,'Rangiroa Tides Reformat'!$A$2:$E$366,4)="H",VLOOKUP(A196,'Rangiroa Tides Reformat'!$A$2:$E$366,3),VLOOKUP(A196,'Rangiroa Tides Reformat'!$A$2:$E$366,5))</f>
        <v>0.1708333333333333</v>
      </c>
      <c r="D196" s="21">
        <f t="shared" si="5"/>
        <v>0.11666666666666664</v>
      </c>
      <c r="E196" s="21">
        <f t="shared" si="4"/>
        <v>0.11562345679012347</v>
      </c>
      <c r="F196"/>
    </row>
    <row r="197" spans="1:6" ht="12.75">
      <c r="A197" s="75">
        <f>'Rangiroa Tides Reformat'!A194</f>
        <v>41832</v>
      </c>
      <c r="B197" s="23" t="str">
        <f>'Rangiroa Tides Reformat'!B194</f>
        <v>Sat</v>
      </c>
      <c r="C197" s="21">
        <f>IF(VLOOKUP(A197,'Rangiroa Tides Reformat'!$A$2:$E$366,4)="H",VLOOKUP(A197,'Rangiroa Tides Reformat'!$A$2:$E$366,3),VLOOKUP(A197,'Rangiroa Tides Reformat'!$A$2:$E$366,5))</f>
        <v>0.2076388888888889</v>
      </c>
      <c r="D197" s="21">
        <f t="shared" si="5"/>
        <v>0.15347222222222223</v>
      </c>
      <c r="E197" s="21">
        <f aca="true" t="shared" si="6" ref="E197:E260">(C197-($E$1-$E$2)/($E$3-$E$2)*$F$3)+fudge_factor</f>
        <v>0.15242901234567907</v>
      </c>
      <c r="F197"/>
    </row>
    <row r="198" spans="1:6" ht="12.75">
      <c r="A198" s="75">
        <f>'Rangiroa Tides Reformat'!A195</f>
        <v>41833</v>
      </c>
      <c r="B198" s="23" t="str">
        <f>'Rangiroa Tides Reformat'!B195</f>
        <v>Sun</v>
      </c>
      <c r="C198" s="21">
        <f>IF(VLOOKUP(A198,'Rangiroa Tides Reformat'!$A$2:$E$366,4)="H",VLOOKUP(A198,'Rangiroa Tides Reformat'!$A$2:$E$366,3),VLOOKUP(A198,'Rangiroa Tides Reformat'!$A$2:$E$366,5))</f>
        <v>0.24513888888888888</v>
      </c>
      <c r="D198" s="21">
        <f aca="true" t="shared" si="7" ref="D198:D261">C198-$F$3</f>
        <v>0.1909722222222222</v>
      </c>
      <c r="E198" s="21">
        <f t="shared" si="6"/>
        <v>0.18992901234567905</v>
      </c>
      <c r="F198"/>
    </row>
    <row r="199" spans="1:6" ht="12.75">
      <c r="A199" s="75">
        <f>'Rangiroa Tides Reformat'!A196</f>
        <v>41834</v>
      </c>
      <c r="B199" s="23" t="str">
        <f>'Rangiroa Tides Reformat'!B196</f>
        <v>Mon</v>
      </c>
      <c r="C199" s="21">
        <f>IF(VLOOKUP(A199,'Rangiroa Tides Reformat'!$A$2:$E$366,4)="H",VLOOKUP(A199,'Rangiroa Tides Reformat'!$A$2:$E$366,3),VLOOKUP(A199,'Rangiroa Tides Reformat'!$A$2:$E$366,5))</f>
        <v>0.2833333333333333</v>
      </c>
      <c r="D199" s="21">
        <f t="shared" si="7"/>
        <v>0.22916666666666666</v>
      </c>
      <c r="E199" s="21">
        <f t="shared" si="6"/>
        <v>0.22812345679012347</v>
      </c>
      <c r="F199"/>
    </row>
    <row r="200" spans="1:6" ht="12.75">
      <c r="A200" s="75">
        <f>'Rangiroa Tides Reformat'!A197</f>
        <v>41835</v>
      </c>
      <c r="B200" s="23" t="str">
        <f>'Rangiroa Tides Reformat'!B197</f>
        <v>Tue</v>
      </c>
      <c r="C200" s="21">
        <f>IF(VLOOKUP(A200,'Rangiroa Tides Reformat'!$A$2:$E$366,4)="H",VLOOKUP(A200,'Rangiroa Tides Reformat'!$A$2:$E$366,3),VLOOKUP(A200,'Rangiroa Tides Reformat'!$A$2:$E$366,5))</f>
        <v>0.3236111111111111</v>
      </c>
      <c r="D200" s="21">
        <f t="shared" si="7"/>
        <v>0.2694444444444445</v>
      </c>
      <c r="E200" s="21">
        <f t="shared" si="6"/>
        <v>0.26840123456790127</v>
      </c>
      <c r="F200"/>
    </row>
    <row r="201" spans="1:6" ht="12.75">
      <c r="A201" s="75">
        <f>'Rangiroa Tides Reformat'!A198</f>
        <v>41836</v>
      </c>
      <c r="B201" s="23" t="str">
        <f>'Rangiroa Tides Reformat'!B198</f>
        <v>Wed</v>
      </c>
      <c r="C201" s="21">
        <f>IF(VLOOKUP(A201,'Rangiroa Tides Reformat'!$A$2:$E$366,4)="H",VLOOKUP(A201,'Rangiroa Tides Reformat'!$A$2:$E$366,3),VLOOKUP(A201,'Rangiroa Tides Reformat'!$A$2:$E$366,5))</f>
        <v>0.3652777777777778</v>
      </c>
      <c r="D201" s="21">
        <f t="shared" si="7"/>
        <v>0.3111111111111111</v>
      </c>
      <c r="E201" s="21">
        <f t="shared" si="6"/>
        <v>0.31006790123456796</v>
      </c>
      <c r="F201"/>
    </row>
    <row r="202" spans="1:6" ht="12.75">
      <c r="A202" s="75">
        <f>'Rangiroa Tides Reformat'!A199</f>
        <v>41837</v>
      </c>
      <c r="B202" s="23" t="str">
        <f>'Rangiroa Tides Reformat'!B199</f>
        <v>Thu</v>
      </c>
      <c r="C202" s="21">
        <f>IF(VLOOKUP(A202,'Rangiroa Tides Reformat'!$A$2:$E$366,4)="H",VLOOKUP(A202,'Rangiroa Tides Reformat'!$A$2:$E$366,3),VLOOKUP(A202,'Rangiroa Tides Reformat'!$A$2:$E$366,5))</f>
        <v>0.40902777777777777</v>
      </c>
      <c r="D202" s="21">
        <f t="shared" si="7"/>
        <v>0.35486111111111107</v>
      </c>
      <c r="E202" s="21">
        <f t="shared" si="6"/>
        <v>0.3538179012345679</v>
      </c>
      <c r="F202"/>
    </row>
    <row r="203" spans="1:6" ht="12.75">
      <c r="A203" s="75">
        <f>'Rangiroa Tides Reformat'!A200</f>
        <v>41838</v>
      </c>
      <c r="B203" s="23" t="str">
        <f>'Rangiroa Tides Reformat'!B200</f>
        <v>Fri</v>
      </c>
      <c r="C203" s="21">
        <f>IF(VLOOKUP(A203,'Rangiroa Tides Reformat'!$A$2:$E$366,4)="H",VLOOKUP(A203,'Rangiroa Tides Reformat'!$A$2:$E$366,3),VLOOKUP(A203,'Rangiroa Tides Reformat'!$A$2:$E$366,5))</f>
        <v>0.45416666666666666</v>
      </c>
      <c r="D203" s="21">
        <f t="shared" si="7"/>
        <v>0.4</v>
      </c>
      <c r="E203" s="21">
        <f t="shared" si="6"/>
        <v>0.3989567901234568</v>
      </c>
      <c r="F203"/>
    </row>
    <row r="204" spans="1:6" ht="12.75">
      <c r="A204" s="75">
        <f>'Rangiroa Tides Reformat'!A201</f>
        <v>41839</v>
      </c>
      <c r="B204" s="23" t="str">
        <f>'Rangiroa Tides Reformat'!B201</f>
        <v>Sat</v>
      </c>
      <c r="C204" s="21">
        <f>IF(VLOOKUP(A204,'Rangiroa Tides Reformat'!$A$2:$E$366,4)="H",VLOOKUP(A204,'Rangiroa Tides Reformat'!$A$2:$E$366,3),VLOOKUP(A204,'Rangiroa Tides Reformat'!$A$2:$E$366,5))</f>
        <v>0.4986111111111111</v>
      </c>
      <c r="D204" s="21">
        <f t="shared" si="7"/>
        <v>0.4444444444444444</v>
      </c>
      <c r="E204" s="21">
        <f t="shared" si="6"/>
        <v>0.44340123456790126</v>
      </c>
      <c r="F204"/>
    </row>
    <row r="205" spans="1:6" ht="12.75">
      <c r="A205" s="75">
        <f>'Rangiroa Tides Reformat'!A202</f>
        <v>41840</v>
      </c>
      <c r="B205" s="23" t="str">
        <f>'Rangiroa Tides Reformat'!B202</f>
        <v>Sun</v>
      </c>
      <c r="C205" s="21">
        <f>IF(VLOOKUP(A205,'Rangiroa Tides Reformat'!$A$2:$E$366,4)="H",VLOOKUP(A205,'Rangiroa Tides Reformat'!$A$2:$E$366,3),VLOOKUP(A205,'Rangiroa Tides Reformat'!$A$2:$E$366,5))</f>
        <v>0.024305555555555556</v>
      </c>
      <c r="D205" s="21">
        <f t="shared" si="7"/>
        <v>-0.029861111111111113</v>
      </c>
      <c r="E205" s="21">
        <f t="shared" si="6"/>
        <v>-0.030904320987654287</v>
      </c>
      <c r="F205"/>
    </row>
    <row r="206" spans="1:6" ht="12.75">
      <c r="A206" s="75">
        <f>'Rangiroa Tides Reformat'!A203</f>
        <v>41841</v>
      </c>
      <c r="B206" s="23" t="str">
        <f>'Rangiroa Tides Reformat'!B203</f>
        <v>Mon</v>
      </c>
      <c r="C206" s="21">
        <f>IF(VLOOKUP(A206,'Rangiroa Tides Reformat'!$A$2:$E$366,4)="H",VLOOKUP(A206,'Rangiroa Tides Reformat'!$A$2:$E$366,3),VLOOKUP(A206,'Rangiroa Tides Reformat'!$A$2:$E$366,5))</f>
        <v>0.06319444444444444</v>
      </c>
      <c r="D206" s="21">
        <f t="shared" si="7"/>
        <v>0.009027777777777773</v>
      </c>
      <c r="E206" s="21">
        <f t="shared" si="6"/>
        <v>0.007984567901234599</v>
      </c>
      <c r="F206"/>
    </row>
    <row r="207" spans="1:6" ht="12.75">
      <c r="A207" s="75">
        <f>'Rangiroa Tides Reformat'!A204</f>
        <v>41842</v>
      </c>
      <c r="B207" s="23" t="str">
        <f>'Rangiroa Tides Reformat'!B204</f>
        <v>Tue</v>
      </c>
      <c r="C207" s="21">
        <f>IF(VLOOKUP(A207,'Rangiroa Tides Reformat'!$A$2:$E$366,4)="H",VLOOKUP(A207,'Rangiroa Tides Reformat'!$A$2:$E$366,3),VLOOKUP(A207,'Rangiroa Tides Reformat'!$A$2:$E$366,5))</f>
        <v>0.09722222222222222</v>
      </c>
      <c r="D207" s="21">
        <f t="shared" si="7"/>
        <v>0.043055555555555555</v>
      </c>
      <c r="E207" s="21">
        <f t="shared" si="6"/>
        <v>0.04201234567901238</v>
      </c>
      <c r="F207"/>
    </row>
    <row r="208" spans="1:6" ht="12.75">
      <c r="A208" s="75">
        <f>'Rangiroa Tides Reformat'!A205</f>
        <v>41843</v>
      </c>
      <c r="B208" s="23" t="str">
        <f>'Rangiroa Tides Reformat'!B205</f>
        <v>Wed</v>
      </c>
      <c r="C208" s="21">
        <f>IF(VLOOKUP(A208,'Rangiroa Tides Reformat'!$A$2:$E$366,4)="H",VLOOKUP(A208,'Rangiroa Tides Reformat'!$A$2:$E$366,3),VLOOKUP(A208,'Rangiroa Tides Reformat'!$A$2:$E$366,5))</f>
        <v>0.1277777777777778</v>
      </c>
      <c r="D208" s="21">
        <f t="shared" si="7"/>
        <v>0.07361111111111113</v>
      </c>
      <c r="E208" s="21">
        <f t="shared" si="6"/>
        <v>0.07256790123456795</v>
      </c>
      <c r="F208"/>
    </row>
    <row r="209" spans="1:6" ht="12.75">
      <c r="A209" s="75">
        <f>'Rangiroa Tides Reformat'!A206</f>
        <v>41844</v>
      </c>
      <c r="B209" s="23" t="str">
        <f>'Rangiroa Tides Reformat'!B206</f>
        <v>Thu</v>
      </c>
      <c r="C209" s="21">
        <f>IF(VLOOKUP(A209,'Rangiroa Tides Reformat'!$A$2:$E$366,4)="H",VLOOKUP(A209,'Rangiroa Tides Reformat'!$A$2:$E$366,3),VLOOKUP(A209,'Rangiroa Tides Reformat'!$A$2:$E$366,5))</f>
        <v>0.15486111111111112</v>
      </c>
      <c r="D209" s="21">
        <f t="shared" si="7"/>
        <v>0.10069444444444445</v>
      </c>
      <c r="E209" s="21">
        <f t="shared" si="6"/>
        <v>0.09965123456790127</v>
      </c>
      <c r="F209"/>
    </row>
    <row r="210" spans="1:6" ht="12.75">
      <c r="A210" s="75">
        <f>'Rangiroa Tides Reformat'!A207</f>
        <v>41845</v>
      </c>
      <c r="B210" s="23" t="str">
        <f>'Rangiroa Tides Reformat'!B207</f>
        <v>Fri</v>
      </c>
      <c r="C210" s="21">
        <f>IF(VLOOKUP(A210,'Rangiroa Tides Reformat'!$A$2:$E$366,4)="H",VLOOKUP(A210,'Rangiroa Tides Reformat'!$A$2:$E$366,3),VLOOKUP(A210,'Rangiroa Tides Reformat'!$A$2:$E$366,5))</f>
        <v>0.18055555555555555</v>
      </c>
      <c r="D210" s="21">
        <f t="shared" si="7"/>
        <v>0.12638888888888888</v>
      </c>
      <c r="E210" s="21">
        <f t="shared" si="6"/>
        <v>0.12534567901234572</v>
      </c>
      <c r="F210"/>
    </row>
    <row r="211" spans="1:6" ht="12.75">
      <c r="A211" s="75">
        <f>'Rangiroa Tides Reformat'!A208</f>
        <v>41846</v>
      </c>
      <c r="B211" s="23" t="str">
        <f>'Rangiroa Tides Reformat'!B208</f>
        <v>Sat</v>
      </c>
      <c r="C211" s="21">
        <f>IF(VLOOKUP(A211,'Rangiroa Tides Reformat'!$A$2:$E$366,4)="H",VLOOKUP(A211,'Rangiroa Tides Reformat'!$A$2:$E$366,3),VLOOKUP(A211,'Rangiroa Tides Reformat'!$A$2:$E$366,5))</f>
        <v>0.20555555555555557</v>
      </c>
      <c r="D211" s="21">
        <f t="shared" si="7"/>
        <v>0.1513888888888889</v>
      </c>
      <c r="E211" s="21">
        <f t="shared" si="6"/>
        <v>0.15034567901234575</v>
      </c>
      <c r="F211"/>
    </row>
    <row r="212" spans="1:6" ht="12.75">
      <c r="A212" s="75">
        <f>'Rangiroa Tides Reformat'!A209</f>
        <v>41847</v>
      </c>
      <c r="B212" s="23" t="str">
        <f>'Rangiroa Tides Reformat'!B209</f>
        <v>Sun</v>
      </c>
      <c r="C212" s="21">
        <f>IF(VLOOKUP(A212,'Rangiroa Tides Reformat'!$A$2:$E$366,4)="H",VLOOKUP(A212,'Rangiroa Tides Reformat'!$A$2:$E$366,3),VLOOKUP(A212,'Rangiroa Tides Reformat'!$A$2:$E$366,5))</f>
        <v>0.23124999999999998</v>
      </c>
      <c r="D212" s="21">
        <f t="shared" si="7"/>
        <v>0.17708333333333331</v>
      </c>
      <c r="E212" s="21">
        <f t="shared" si="6"/>
        <v>0.17604012345679015</v>
      </c>
      <c r="F212"/>
    </row>
    <row r="213" spans="1:6" ht="12.75">
      <c r="A213" s="75">
        <f>'Rangiroa Tides Reformat'!A210</f>
        <v>41848</v>
      </c>
      <c r="B213" s="23" t="str">
        <f>'Rangiroa Tides Reformat'!B210</f>
        <v>Mon</v>
      </c>
      <c r="C213" s="21">
        <f>IF(VLOOKUP(A213,'Rangiroa Tides Reformat'!$A$2:$E$366,4)="H",VLOOKUP(A213,'Rangiroa Tides Reformat'!$A$2:$E$366,3),VLOOKUP(A213,'Rangiroa Tides Reformat'!$A$2:$E$366,5))</f>
        <v>0.2569444444444445</v>
      </c>
      <c r="D213" s="21">
        <f t="shared" si="7"/>
        <v>0.2027777777777778</v>
      </c>
      <c r="E213" s="21">
        <f t="shared" si="6"/>
        <v>0.20173456790123462</v>
      </c>
      <c r="F213"/>
    </row>
    <row r="214" spans="1:6" ht="12.75">
      <c r="A214" s="75">
        <f>'Rangiroa Tides Reformat'!A211</f>
        <v>41849</v>
      </c>
      <c r="B214" s="23" t="str">
        <f>'Rangiroa Tides Reformat'!B211</f>
        <v>Tue</v>
      </c>
      <c r="C214" s="21">
        <f>IF(VLOOKUP(A214,'Rangiroa Tides Reformat'!$A$2:$E$366,4)="H",VLOOKUP(A214,'Rangiroa Tides Reformat'!$A$2:$E$366,3),VLOOKUP(A214,'Rangiroa Tides Reformat'!$A$2:$E$366,5))</f>
        <v>0.2833333333333333</v>
      </c>
      <c r="D214" s="21">
        <f t="shared" si="7"/>
        <v>0.22916666666666666</v>
      </c>
      <c r="E214" s="21">
        <f t="shared" si="6"/>
        <v>0.22812345679012347</v>
      </c>
      <c r="F214"/>
    </row>
    <row r="215" spans="1:6" ht="12.75">
      <c r="A215" s="75">
        <f>'Rangiroa Tides Reformat'!A212</f>
        <v>41850</v>
      </c>
      <c r="B215" s="23" t="str">
        <f>'Rangiroa Tides Reformat'!B212</f>
        <v>Wed</v>
      </c>
      <c r="C215" s="21">
        <f>IF(VLOOKUP(A215,'Rangiroa Tides Reformat'!$A$2:$E$366,4)="H",VLOOKUP(A215,'Rangiroa Tides Reformat'!$A$2:$E$366,3),VLOOKUP(A215,'Rangiroa Tides Reformat'!$A$2:$E$366,5))</f>
        <v>0.31180555555555556</v>
      </c>
      <c r="D215" s="21">
        <f t="shared" si="7"/>
        <v>0.25763888888888886</v>
      </c>
      <c r="E215" s="21">
        <f t="shared" si="6"/>
        <v>0.2565956790123457</v>
      </c>
      <c r="F215"/>
    </row>
    <row r="216" spans="1:6" ht="12.75">
      <c r="A216" s="75">
        <f>'Rangiroa Tides Reformat'!A213</f>
        <v>41851</v>
      </c>
      <c r="B216" s="23" t="str">
        <f>'Rangiroa Tides Reformat'!B213</f>
        <v>Thu</v>
      </c>
      <c r="C216" s="21">
        <f>IF(VLOOKUP(A216,'Rangiroa Tides Reformat'!$A$2:$E$366,4)="H",VLOOKUP(A216,'Rangiroa Tides Reformat'!$A$2:$E$366,3),VLOOKUP(A216,'Rangiroa Tides Reformat'!$A$2:$E$366,5))</f>
        <v>0.3416666666666666</v>
      </c>
      <c r="D216" s="21">
        <f t="shared" si="7"/>
        <v>0.2875</v>
      </c>
      <c r="E216" s="21">
        <f t="shared" si="6"/>
        <v>0.28645679012345676</v>
      </c>
      <c r="F216"/>
    </row>
    <row r="217" spans="1:6" ht="12.75">
      <c r="A217" s="75">
        <f>'Rangiroa Tides Reformat'!A214</f>
        <v>41852</v>
      </c>
      <c r="B217" s="23" t="str">
        <f>'Rangiroa Tides Reformat'!B214</f>
        <v>Fri</v>
      </c>
      <c r="C217" s="21">
        <f>IF(VLOOKUP(A217,'Rangiroa Tides Reformat'!$A$2:$E$366,4)="H",VLOOKUP(A217,'Rangiroa Tides Reformat'!$A$2:$E$366,3),VLOOKUP(A217,'Rangiroa Tides Reformat'!$A$2:$E$366,5))</f>
        <v>0.3743055555555555</v>
      </c>
      <c r="D217" s="21">
        <f t="shared" si="7"/>
        <v>0.32013888888888886</v>
      </c>
      <c r="E217" s="21">
        <f t="shared" si="6"/>
        <v>0.31909567901234565</v>
      </c>
      <c r="F217"/>
    </row>
    <row r="218" spans="1:6" ht="12.75">
      <c r="A218" s="75">
        <f>'Rangiroa Tides Reformat'!A215</f>
        <v>41853</v>
      </c>
      <c r="B218" s="23" t="str">
        <f>'Rangiroa Tides Reformat'!B215</f>
        <v>Sat</v>
      </c>
      <c r="C218" s="21">
        <f>IF(VLOOKUP(A218,'Rangiroa Tides Reformat'!$A$2:$E$366,4)="H",VLOOKUP(A218,'Rangiroa Tides Reformat'!$A$2:$E$366,3),VLOOKUP(A218,'Rangiroa Tides Reformat'!$A$2:$E$366,5))</f>
        <v>0.41041666666666665</v>
      </c>
      <c r="D218" s="21">
        <f t="shared" si="7"/>
        <v>0.35624999999999996</v>
      </c>
      <c r="E218" s="21">
        <f t="shared" si="6"/>
        <v>0.3552067901234568</v>
      </c>
      <c r="F218"/>
    </row>
    <row r="219" spans="1:6" ht="12.75">
      <c r="A219" s="75">
        <f>'Rangiroa Tides Reformat'!A216</f>
        <v>41854</v>
      </c>
      <c r="B219" s="23" t="str">
        <f>'Rangiroa Tides Reformat'!B216</f>
        <v>Sun</v>
      </c>
      <c r="C219" s="21">
        <f>IF(VLOOKUP(A219,'Rangiroa Tides Reformat'!$A$2:$E$366,4)="H",VLOOKUP(A219,'Rangiroa Tides Reformat'!$A$2:$E$366,3),VLOOKUP(A219,'Rangiroa Tides Reformat'!$A$2:$E$366,5))</f>
        <v>0.44930555555555557</v>
      </c>
      <c r="D219" s="21">
        <f t="shared" si="7"/>
        <v>0.39513888888888893</v>
      </c>
      <c r="E219" s="21">
        <f t="shared" si="6"/>
        <v>0.3940956790123457</v>
      </c>
      <c r="F219"/>
    </row>
    <row r="220" spans="1:6" ht="12.75">
      <c r="A220" s="75">
        <f>'Rangiroa Tides Reformat'!A217</f>
        <v>41855</v>
      </c>
      <c r="B220" s="23" t="str">
        <f>'Rangiroa Tides Reformat'!B217</f>
        <v>Mon</v>
      </c>
      <c r="C220" s="21">
        <f>IF(VLOOKUP(A220,'Rangiroa Tides Reformat'!$A$2:$E$366,4)="H",VLOOKUP(A220,'Rangiroa Tides Reformat'!$A$2:$E$366,3),VLOOKUP(A220,'Rangiroa Tides Reformat'!$A$2:$E$366,5))</f>
        <v>0.4902777777777778</v>
      </c>
      <c r="D220" s="21">
        <f t="shared" si="7"/>
        <v>0.4361111111111111</v>
      </c>
      <c r="E220" s="21">
        <f t="shared" si="6"/>
        <v>0.43506790123456796</v>
      </c>
      <c r="F220"/>
    </row>
    <row r="221" spans="1:6" ht="12.75">
      <c r="A221" s="75">
        <f>'Rangiroa Tides Reformat'!A218</f>
        <v>41856</v>
      </c>
      <c r="B221" s="23" t="str">
        <f>'Rangiroa Tides Reformat'!B218</f>
        <v>Tue</v>
      </c>
      <c r="C221" s="21">
        <f>IF(VLOOKUP(A221,'Rangiroa Tides Reformat'!$A$2:$E$366,4)="H",VLOOKUP(A221,'Rangiroa Tides Reformat'!$A$2:$E$366,3),VLOOKUP(A221,'Rangiroa Tides Reformat'!$A$2:$E$366,5))</f>
        <v>0.009027777777777779</v>
      </c>
      <c r="D221" s="21">
        <f t="shared" si="7"/>
        <v>-0.04513888888888889</v>
      </c>
      <c r="E221" s="21">
        <f t="shared" si="6"/>
        <v>-0.04618209876543206</v>
      </c>
      <c r="F221"/>
    </row>
    <row r="222" spans="1:6" ht="12.75">
      <c r="A222" s="75">
        <f>'Rangiroa Tides Reformat'!A219</f>
        <v>41857</v>
      </c>
      <c r="B222" s="23" t="str">
        <f>'Rangiroa Tides Reformat'!B219</f>
        <v>Wed</v>
      </c>
      <c r="C222" s="21">
        <f>IF(VLOOKUP(A222,'Rangiroa Tides Reformat'!$A$2:$E$366,4)="H",VLOOKUP(A222,'Rangiroa Tides Reformat'!$A$2:$E$366,3),VLOOKUP(A222,'Rangiroa Tides Reformat'!$A$2:$E$366,5))</f>
        <v>0.04722222222222222</v>
      </c>
      <c r="D222" s="21">
        <f t="shared" si="7"/>
        <v>-0.0069444444444444475</v>
      </c>
      <c r="E222" s="21">
        <f t="shared" si="6"/>
        <v>-0.007987654320987622</v>
      </c>
      <c r="F222"/>
    </row>
    <row r="223" spans="1:6" ht="12.75">
      <c r="A223" s="75">
        <f>'Rangiroa Tides Reformat'!A220</f>
        <v>41858</v>
      </c>
      <c r="B223" s="23" t="str">
        <f>'Rangiroa Tides Reformat'!B220</f>
        <v>Thu</v>
      </c>
      <c r="C223" s="21">
        <f>IF(VLOOKUP(A223,'Rangiroa Tides Reformat'!$A$2:$E$366,4)="H",VLOOKUP(A223,'Rangiroa Tides Reformat'!$A$2:$E$366,3),VLOOKUP(A223,'Rangiroa Tides Reformat'!$A$2:$E$366,5))</f>
        <v>0.08402777777777777</v>
      </c>
      <c r="D223" s="21">
        <f t="shared" si="7"/>
        <v>0.029861111111111102</v>
      </c>
      <c r="E223" s="21">
        <f t="shared" si="6"/>
        <v>0.028817901234567928</v>
      </c>
      <c r="F223"/>
    </row>
    <row r="224" spans="1:6" ht="12.75">
      <c r="A224" s="75">
        <f>'Rangiroa Tides Reformat'!A221</f>
        <v>41859</v>
      </c>
      <c r="B224" s="23" t="str">
        <f>'Rangiroa Tides Reformat'!B221</f>
        <v>Fri</v>
      </c>
      <c r="C224" s="21">
        <f>IF(VLOOKUP(A224,'Rangiroa Tides Reformat'!$A$2:$E$366,4)="H",VLOOKUP(A224,'Rangiroa Tides Reformat'!$A$2:$E$366,3),VLOOKUP(A224,'Rangiroa Tides Reformat'!$A$2:$E$366,5))</f>
        <v>0.12083333333333333</v>
      </c>
      <c r="D224" s="21">
        <f t="shared" si="7"/>
        <v>0.06666666666666667</v>
      </c>
      <c r="E224" s="21">
        <f t="shared" si="6"/>
        <v>0.06562345679012349</v>
      </c>
      <c r="F224"/>
    </row>
    <row r="225" spans="1:6" ht="12.75">
      <c r="A225" s="75">
        <f>'Rangiroa Tides Reformat'!A222</f>
        <v>41860</v>
      </c>
      <c r="B225" s="23" t="str">
        <f>'Rangiroa Tides Reformat'!B222</f>
        <v>Sat</v>
      </c>
      <c r="C225" s="21">
        <f>IF(VLOOKUP(A225,'Rangiroa Tides Reformat'!$A$2:$E$366,4)="H",VLOOKUP(A225,'Rangiroa Tides Reformat'!$A$2:$E$366,3),VLOOKUP(A225,'Rangiroa Tides Reformat'!$A$2:$E$366,5))</f>
        <v>0.15763888888888888</v>
      </c>
      <c r="D225" s="21">
        <f t="shared" si="7"/>
        <v>0.10347222222222222</v>
      </c>
      <c r="E225" s="21">
        <f t="shared" si="6"/>
        <v>0.10242901234567904</v>
      </c>
      <c r="F225"/>
    </row>
    <row r="226" spans="1:6" ht="12.75">
      <c r="A226" s="75">
        <f>'Rangiroa Tides Reformat'!A223</f>
        <v>41861</v>
      </c>
      <c r="B226" s="23" t="str">
        <f>'Rangiroa Tides Reformat'!B223</f>
        <v>Sun</v>
      </c>
      <c r="C226" s="21">
        <f>IF(VLOOKUP(A226,'Rangiroa Tides Reformat'!$A$2:$E$366,4)="H",VLOOKUP(A226,'Rangiroa Tides Reformat'!$A$2:$E$366,3),VLOOKUP(A226,'Rangiroa Tides Reformat'!$A$2:$E$366,5))</f>
        <v>0.19375</v>
      </c>
      <c r="D226" s="21">
        <f t="shared" si="7"/>
        <v>0.13958333333333334</v>
      </c>
      <c r="E226" s="21">
        <f t="shared" si="6"/>
        <v>0.13854012345679018</v>
      </c>
      <c r="F226"/>
    </row>
    <row r="227" spans="1:6" ht="12.75">
      <c r="A227" s="75">
        <f>'Rangiroa Tides Reformat'!A224</f>
        <v>41862</v>
      </c>
      <c r="B227" s="23" t="str">
        <f>'Rangiroa Tides Reformat'!B224</f>
        <v>Mon</v>
      </c>
      <c r="C227" s="21">
        <f>IF(VLOOKUP(A227,'Rangiroa Tides Reformat'!$A$2:$E$366,4)="H",VLOOKUP(A227,'Rangiroa Tides Reformat'!$A$2:$E$366,3),VLOOKUP(A227,'Rangiroa Tides Reformat'!$A$2:$E$366,5))</f>
        <v>0.23124999999999998</v>
      </c>
      <c r="D227" s="21">
        <f t="shared" si="7"/>
        <v>0.17708333333333331</v>
      </c>
      <c r="E227" s="21">
        <f t="shared" si="6"/>
        <v>0.17604012345679015</v>
      </c>
      <c r="F227"/>
    </row>
    <row r="228" spans="1:6" ht="12.75">
      <c r="A228" s="75">
        <f>'Rangiroa Tides Reformat'!A225</f>
        <v>41863</v>
      </c>
      <c r="B228" s="23" t="str">
        <f>'Rangiroa Tides Reformat'!B225</f>
        <v>Tue</v>
      </c>
      <c r="C228" s="21">
        <f>IF(VLOOKUP(A228,'Rangiroa Tides Reformat'!$A$2:$E$366,4)="H",VLOOKUP(A228,'Rangiroa Tides Reformat'!$A$2:$E$366,3),VLOOKUP(A228,'Rangiroa Tides Reformat'!$A$2:$E$366,5))</f>
        <v>0.26944444444444443</v>
      </c>
      <c r="D228" s="21">
        <f t="shared" si="7"/>
        <v>0.21527777777777776</v>
      </c>
      <c r="E228" s="21">
        <f t="shared" si="6"/>
        <v>0.21423456790123457</v>
      </c>
      <c r="F228"/>
    </row>
    <row r="229" spans="1:6" ht="12.75">
      <c r="A229" s="75">
        <f>'Rangiroa Tides Reformat'!A226</f>
        <v>41864</v>
      </c>
      <c r="B229" s="23" t="str">
        <f>'Rangiroa Tides Reformat'!B226</f>
        <v>Wed</v>
      </c>
      <c r="C229" s="21">
        <f>IF(VLOOKUP(A229,'Rangiroa Tides Reformat'!$A$2:$E$366,4)="H",VLOOKUP(A229,'Rangiroa Tides Reformat'!$A$2:$E$366,3),VLOOKUP(A229,'Rangiroa Tides Reformat'!$A$2:$E$366,5))</f>
        <v>0.30833333333333335</v>
      </c>
      <c r="D229" s="21">
        <f t="shared" si="7"/>
        <v>0.25416666666666665</v>
      </c>
      <c r="E229" s="21">
        <f t="shared" si="6"/>
        <v>0.2531234567901235</v>
      </c>
      <c r="F229"/>
    </row>
    <row r="230" spans="1:6" ht="12.75">
      <c r="A230" s="75">
        <f>'Rangiroa Tides Reformat'!A227</f>
        <v>41865</v>
      </c>
      <c r="B230" s="23" t="str">
        <f>'Rangiroa Tides Reformat'!B227</f>
        <v>Thu</v>
      </c>
      <c r="C230" s="21">
        <f>IF(VLOOKUP(A230,'Rangiroa Tides Reformat'!$A$2:$E$366,4)="H",VLOOKUP(A230,'Rangiroa Tides Reformat'!$A$2:$E$366,3),VLOOKUP(A230,'Rangiroa Tides Reformat'!$A$2:$E$366,5))</f>
        <v>0.35000000000000003</v>
      </c>
      <c r="D230" s="21">
        <f t="shared" si="7"/>
        <v>0.2958333333333334</v>
      </c>
      <c r="E230" s="21">
        <f t="shared" si="6"/>
        <v>0.2947901234567902</v>
      </c>
      <c r="F230"/>
    </row>
    <row r="231" spans="1:6" ht="12.75">
      <c r="A231" s="75">
        <f>'Rangiroa Tides Reformat'!A228</f>
        <v>41866</v>
      </c>
      <c r="B231" s="23" t="str">
        <f>'Rangiroa Tides Reformat'!B228</f>
        <v>Fri</v>
      </c>
      <c r="C231" s="21">
        <f>IF(VLOOKUP(A231,'Rangiroa Tides Reformat'!$A$2:$E$366,4)="H",VLOOKUP(A231,'Rangiroa Tides Reformat'!$A$2:$E$366,3),VLOOKUP(A231,'Rangiroa Tides Reformat'!$A$2:$E$366,5))</f>
        <v>0.39375</v>
      </c>
      <c r="D231" s="21">
        <f t="shared" si="7"/>
        <v>0.33958333333333335</v>
      </c>
      <c r="E231" s="21">
        <f t="shared" si="6"/>
        <v>0.33854012345679013</v>
      </c>
      <c r="F231"/>
    </row>
    <row r="232" spans="1:6" ht="12.75">
      <c r="A232" s="75">
        <f>'Rangiroa Tides Reformat'!A229</f>
        <v>41867</v>
      </c>
      <c r="B232" s="23" t="str">
        <f>'Rangiroa Tides Reformat'!B229</f>
        <v>Sat</v>
      </c>
      <c r="C232" s="21">
        <f>IF(VLOOKUP(A232,'Rangiroa Tides Reformat'!$A$2:$E$366,4)="H",VLOOKUP(A232,'Rangiroa Tides Reformat'!$A$2:$E$366,3),VLOOKUP(A232,'Rangiroa Tides Reformat'!$A$2:$E$366,5))</f>
        <v>0.4395833333333334</v>
      </c>
      <c r="D232" s="21">
        <f t="shared" si="7"/>
        <v>0.38541666666666674</v>
      </c>
      <c r="E232" s="21">
        <f t="shared" si="6"/>
        <v>0.3843734567901235</v>
      </c>
      <c r="F232"/>
    </row>
    <row r="233" spans="1:6" ht="12.75">
      <c r="A233" s="75">
        <f>'Rangiroa Tides Reformat'!A230</f>
        <v>41868</v>
      </c>
      <c r="B233" s="23" t="str">
        <f>'Rangiroa Tides Reformat'!B230</f>
        <v>Sun</v>
      </c>
      <c r="C233" s="21">
        <f>IF(VLOOKUP(A233,'Rangiroa Tides Reformat'!$A$2:$E$366,4)="H",VLOOKUP(A233,'Rangiroa Tides Reformat'!$A$2:$E$366,3),VLOOKUP(A233,'Rangiroa Tides Reformat'!$A$2:$E$366,5))</f>
        <v>0.48541666666666666</v>
      </c>
      <c r="D233" s="21">
        <f t="shared" si="7"/>
        <v>0.43125</v>
      </c>
      <c r="E233" s="21">
        <f t="shared" si="6"/>
        <v>0.4302067901234568</v>
      </c>
      <c r="F233"/>
    </row>
    <row r="234" spans="1:6" ht="12.75">
      <c r="A234" s="75">
        <f>'Rangiroa Tides Reformat'!A231</f>
        <v>41869</v>
      </c>
      <c r="B234" s="23" t="str">
        <f>'Rangiroa Tides Reformat'!B231</f>
        <v>Mon</v>
      </c>
      <c r="C234" s="21">
        <f>IF(VLOOKUP(A234,'Rangiroa Tides Reformat'!$A$2:$E$366,4)="H",VLOOKUP(A234,'Rangiroa Tides Reformat'!$A$2:$E$366,3),VLOOKUP(A234,'Rangiroa Tides Reformat'!$A$2:$E$366,5))</f>
        <v>0.009027777777777779</v>
      </c>
      <c r="D234" s="21">
        <f t="shared" si="7"/>
        <v>-0.04513888888888889</v>
      </c>
      <c r="E234" s="21">
        <f t="shared" si="6"/>
        <v>-0.04618209876543206</v>
      </c>
      <c r="F234"/>
    </row>
    <row r="235" spans="1:6" ht="12.75">
      <c r="A235" s="75">
        <f>'Rangiroa Tides Reformat'!A232</f>
        <v>41870</v>
      </c>
      <c r="B235" s="23" t="str">
        <f>'Rangiroa Tides Reformat'!B232</f>
        <v>Tue</v>
      </c>
      <c r="C235" s="21">
        <f>IF(VLOOKUP(A235,'Rangiroa Tides Reformat'!$A$2:$E$366,4)="H",VLOOKUP(A235,'Rangiroa Tides Reformat'!$A$2:$E$366,3),VLOOKUP(A235,'Rangiroa Tides Reformat'!$A$2:$E$366,5))</f>
        <v>0.04791666666666666</v>
      </c>
      <c r="D235" s="21">
        <f t="shared" si="7"/>
        <v>-0.0062500000000000056</v>
      </c>
      <c r="E235" s="21">
        <f t="shared" si="6"/>
        <v>-0.00729320987654318</v>
      </c>
      <c r="F235"/>
    </row>
    <row r="236" spans="1:6" ht="12.75">
      <c r="A236" s="75">
        <f>'Rangiroa Tides Reformat'!A233</f>
        <v>41871</v>
      </c>
      <c r="B236" s="23" t="str">
        <f>'Rangiroa Tides Reformat'!B233</f>
        <v>Wed</v>
      </c>
      <c r="C236" s="21">
        <f>IF(VLOOKUP(A236,'Rangiroa Tides Reformat'!$A$2:$E$366,4)="H",VLOOKUP(A236,'Rangiroa Tides Reformat'!$A$2:$E$366,3),VLOOKUP(A236,'Rangiroa Tides Reformat'!$A$2:$E$366,5))</f>
        <v>0.08194444444444444</v>
      </c>
      <c r="D236" s="21">
        <f t="shared" si="7"/>
        <v>0.027777777777777776</v>
      </c>
      <c r="E236" s="21">
        <f t="shared" si="6"/>
        <v>0.0267345679012346</v>
      </c>
      <c r="F236"/>
    </row>
    <row r="237" spans="1:6" ht="12.75">
      <c r="A237" s="75">
        <f>'Rangiroa Tides Reformat'!A234</f>
        <v>41872</v>
      </c>
      <c r="B237" s="23" t="str">
        <f>'Rangiroa Tides Reformat'!B234</f>
        <v>Thu</v>
      </c>
      <c r="C237" s="21">
        <f>IF(VLOOKUP(A237,'Rangiroa Tides Reformat'!$A$2:$E$366,4)="H",VLOOKUP(A237,'Rangiroa Tides Reformat'!$A$2:$E$366,3),VLOOKUP(A237,'Rangiroa Tides Reformat'!$A$2:$E$366,5))</f>
        <v>0.11180555555555556</v>
      </c>
      <c r="D237" s="21">
        <f t="shared" si="7"/>
        <v>0.05763888888888889</v>
      </c>
      <c r="E237" s="21">
        <f t="shared" si="6"/>
        <v>0.05659567901234572</v>
      </c>
      <c r="F237"/>
    </row>
    <row r="238" spans="1:6" ht="12.75">
      <c r="A238" s="75">
        <f>'Rangiroa Tides Reformat'!A235</f>
        <v>41873</v>
      </c>
      <c r="B238" s="23" t="str">
        <f>'Rangiroa Tides Reformat'!B235</f>
        <v>Fri</v>
      </c>
      <c r="C238" s="21">
        <f>IF(VLOOKUP(A238,'Rangiroa Tides Reformat'!$A$2:$E$366,4)="H",VLOOKUP(A238,'Rangiroa Tides Reformat'!$A$2:$E$366,3),VLOOKUP(A238,'Rangiroa Tides Reformat'!$A$2:$E$366,5))</f>
        <v>0.13749999999999998</v>
      </c>
      <c r="D238" s="21">
        <f t="shared" si="7"/>
        <v>0.08333333333333331</v>
      </c>
      <c r="E238" s="21">
        <f t="shared" si="6"/>
        <v>0.08229012345679014</v>
      </c>
      <c r="F238"/>
    </row>
    <row r="239" spans="1:6" ht="12.75">
      <c r="A239" s="75">
        <f>'Rangiroa Tides Reformat'!A236</f>
        <v>41874</v>
      </c>
      <c r="B239" s="23" t="str">
        <f>'Rangiroa Tides Reformat'!B236</f>
        <v>Sat</v>
      </c>
      <c r="C239" s="21">
        <f>IF(VLOOKUP(A239,'Rangiroa Tides Reformat'!$A$2:$E$366,4)="H",VLOOKUP(A239,'Rangiroa Tides Reformat'!$A$2:$E$366,3),VLOOKUP(A239,'Rangiroa Tides Reformat'!$A$2:$E$366,5))</f>
        <v>0.16180555555555556</v>
      </c>
      <c r="D239" s="21">
        <f t="shared" si="7"/>
        <v>0.1076388888888889</v>
      </c>
      <c r="E239" s="21">
        <f t="shared" si="6"/>
        <v>0.10659567901234572</v>
      </c>
      <c r="F239"/>
    </row>
    <row r="240" spans="1:6" ht="12.75">
      <c r="A240" s="75">
        <f>'Rangiroa Tides Reformat'!A237</f>
        <v>41875</v>
      </c>
      <c r="B240" s="23" t="str">
        <f>'Rangiroa Tides Reformat'!B237</f>
        <v>Sun</v>
      </c>
      <c r="C240" s="21">
        <f>IF(VLOOKUP(A240,'Rangiroa Tides Reformat'!$A$2:$E$366,4)="H",VLOOKUP(A240,'Rangiroa Tides Reformat'!$A$2:$E$366,3),VLOOKUP(A240,'Rangiroa Tides Reformat'!$A$2:$E$366,5))</f>
        <v>0.18611111111111112</v>
      </c>
      <c r="D240" s="21">
        <f t="shared" si="7"/>
        <v>0.13194444444444445</v>
      </c>
      <c r="E240" s="21">
        <f t="shared" si="6"/>
        <v>0.13090123456790126</v>
      </c>
      <c r="F240"/>
    </row>
    <row r="241" spans="1:6" ht="12.75">
      <c r="A241" s="75">
        <f>'Rangiroa Tides Reformat'!A238</f>
        <v>41876</v>
      </c>
      <c r="B241" s="23" t="str">
        <f>'Rangiroa Tides Reformat'!B238</f>
        <v>Mon</v>
      </c>
      <c r="C241" s="21">
        <f>IF(VLOOKUP(A241,'Rangiroa Tides Reformat'!$A$2:$E$366,4)="H",VLOOKUP(A241,'Rangiroa Tides Reformat'!$A$2:$E$366,3),VLOOKUP(A241,'Rangiroa Tides Reformat'!$A$2:$E$366,5))</f>
        <v>0.20972222222222223</v>
      </c>
      <c r="D241" s="21">
        <f t="shared" si="7"/>
        <v>0.15555555555555556</v>
      </c>
      <c r="E241" s="21">
        <f t="shared" si="6"/>
        <v>0.1545123456790124</v>
      </c>
      <c r="F241"/>
    </row>
    <row r="242" spans="1:6" ht="12.75">
      <c r="A242" s="75">
        <f>'Rangiroa Tides Reformat'!A239</f>
        <v>41877</v>
      </c>
      <c r="B242" s="23" t="str">
        <f>'Rangiroa Tides Reformat'!B239</f>
        <v>Tue</v>
      </c>
      <c r="C242" s="21">
        <f>IF(VLOOKUP(A242,'Rangiroa Tides Reformat'!$A$2:$E$366,4)="H",VLOOKUP(A242,'Rangiroa Tides Reformat'!$A$2:$E$366,3),VLOOKUP(A242,'Rangiroa Tides Reformat'!$A$2:$E$366,5))</f>
        <v>0.2347222222222222</v>
      </c>
      <c r="D242" s="21">
        <f t="shared" si="7"/>
        <v>0.18055555555555552</v>
      </c>
      <c r="E242" s="21">
        <f t="shared" si="6"/>
        <v>0.17951234567901236</v>
      </c>
      <c r="F242"/>
    </row>
    <row r="243" spans="1:6" ht="12.75">
      <c r="A243" s="75">
        <f>'Rangiroa Tides Reformat'!A240</f>
        <v>41878</v>
      </c>
      <c r="B243" s="23" t="str">
        <f>'Rangiroa Tides Reformat'!B240</f>
        <v>Wed</v>
      </c>
      <c r="C243" s="21">
        <f>IF(VLOOKUP(A243,'Rangiroa Tides Reformat'!$A$2:$E$366,4)="H",VLOOKUP(A243,'Rangiroa Tides Reformat'!$A$2:$E$366,3),VLOOKUP(A243,'Rangiroa Tides Reformat'!$A$2:$E$366,5))</f>
        <v>0.2604166666666667</v>
      </c>
      <c r="D243" s="21">
        <f t="shared" si="7"/>
        <v>0.20625000000000002</v>
      </c>
      <c r="E243" s="21">
        <f t="shared" si="6"/>
        <v>0.20520679012345683</v>
      </c>
      <c r="F243"/>
    </row>
    <row r="244" spans="1:6" ht="12.75">
      <c r="A244" s="75">
        <f>'Rangiroa Tides Reformat'!A241</f>
        <v>41879</v>
      </c>
      <c r="B244" s="23" t="str">
        <f>'Rangiroa Tides Reformat'!B241</f>
        <v>Thu</v>
      </c>
      <c r="C244" s="21">
        <f>IF(VLOOKUP(A244,'Rangiroa Tides Reformat'!$A$2:$E$366,4)="H",VLOOKUP(A244,'Rangiroa Tides Reformat'!$A$2:$E$366,3),VLOOKUP(A244,'Rangiroa Tides Reformat'!$A$2:$E$366,5))</f>
        <v>0.2881944444444445</v>
      </c>
      <c r="D244" s="21">
        <f t="shared" si="7"/>
        <v>0.2340277777777778</v>
      </c>
      <c r="E244" s="21">
        <f t="shared" si="6"/>
        <v>0.23298456790123462</v>
      </c>
      <c r="F244"/>
    </row>
    <row r="245" spans="1:6" ht="12.75">
      <c r="A245" s="75">
        <f>'Rangiroa Tides Reformat'!A242</f>
        <v>41880</v>
      </c>
      <c r="B245" s="23" t="str">
        <f>'Rangiroa Tides Reformat'!B242</f>
        <v>Fri</v>
      </c>
      <c r="C245" s="21">
        <f>IF(VLOOKUP(A245,'Rangiroa Tides Reformat'!$A$2:$E$366,4)="H",VLOOKUP(A245,'Rangiroa Tides Reformat'!$A$2:$E$366,3),VLOOKUP(A245,'Rangiroa Tides Reformat'!$A$2:$E$366,5))</f>
        <v>0.31805555555555554</v>
      </c>
      <c r="D245" s="21">
        <f t="shared" si="7"/>
        <v>0.26388888888888884</v>
      </c>
      <c r="E245" s="21">
        <f t="shared" si="6"/>
        <v>0.2628456790123457</v>
      </c>
      <c r="F245"/>
    </row>
    <row r="246" spans="1:6" ht="12.75">
      <c r="A246" s="75">
        <f>'Rangiroa Tides Reformat'!A243</f>
        <v>41881</v>
      </c>
      <c r="B246" s="23" t="str">
        <f>'Rangiroa Tides Reformat'!B243</f>
        <v>Sat</v>
      </c>
      <c r="C246" s="21">
        <f>IF(VLOOKUP(A246,'Rangiroa Tides Reformat'!$A$2:$E$366,4)="H",VLOOKUP(A246,'Rangiroa Tides Reformat'!$A$2:$E$366,3),VLOOKUP(A246,'Rangiroa Tides Reformat'!$A$2:$E$366,5))</f>
        <v>0.3513888888888889</v>
      </c>
      <c r="D246" s="21">
        <f t="shared" si="7"/>
        <v>0.2972222222222223</v>
      </c>
      <c r="E246" s="21">
        <f t="shared" si="6"/>
        <v>0.29617901234567906</v>
      </c>
      <c r="F246"/>
    </row>
    <row r="247" spans="1:6" ht="12.75">
      <c r="A247" s="75">
        <f>'Rangiroa Tides Reformat'!A244</f>
        <v>41882</v>
      </c>
      <c r="B247" s="23" t="str">
        <f>'Rangiroa Tides Reformat'!B244</f>
        <v>Sun</v>
      </c>
      <c r="C247" s="21">
        <f>IF(VLOOKUP(A247,'Rangiroa Tides Reformat'!$A$2:$E$366,4)="H",VLOOKUP(A247,'Rangiroa Tides Reformat'!$A$2:$E$366,3),VLOOKUP(A247,'Rangiroa Tides Reformat'!$A$2:$E$366,5))</f>
        <v>0.38958333333333334</v>
      </c>
      <c r="D247" s="21">
        <f t="shared" si="7"/>
        <v>0.3354166666666667</v>
      </c>
      <c r="E247" s="21">
        <f t="shared" si="6"/>
        <v>0.3343734567901235</v>
      </c>
      <c r="F247"/>
    </row>
    <row r="248" spans="1:6" ht="12.75">
      <c r="A248" s="75">
        <f>'Rangiroa Tides Reformat'!A245</f>
        <v>41883</v>
      </c>
      <c r="B248" s="23" t="str">
        <f>'Rangiroa Tides Reformat'!B245</f>
        <v>Mon</v>
      </c>
      <c r="C248" s="21">
        <f>IF(VLOOKUP(A248,'Rangiroa Tides Reformat'!$A$2:$E$366,4)="H",VLOOKUP(A248,'Rangiroa Tides Reformat'!$A$2:$E$366,3),VLOOKUP(A248,'Rangiroa Tides Reformat'!$A$2:$E$366,5))</f>
        <v>0.43124999999999997</v>
      </c>
      <c r="D248" s="21">
        <f t="shared" si="7"/>
        <v>0.3770833333333333</v>
      </c>
      <c r="E248" s="21">
        <f t="shared" si="6"/>
        <v>0.3760401234567901</v>
      </c>
      <c r="F248"/>
    </row>
    <row r="249" spans="1:6" ht="12.75">
      <c r="A249" s="75">
        <f>'Rangiroa Tides Reformat'!A246</f>
        <v>41884</v>
      </c>
      <c r="B249" s="23" t="str">
        <f>'Rangiroa Tides Reformat'!B246</f>
        <v>Tue</v>
      </c>
      <c r="C249" s="21">
        <f>IF(VLOOKUP(A249,'Rangiroa Tides Reformat'!$A$2:$E$366,4)="H",VLOOKUP(A249,'Rangiroa Tides Reformat'!$A$2:$E$366,3),VLOOKUP(A249,'Rangiroa Tides Reformat'!$A$2:$E$366,5))</f>
        <v>0.47500000000000003</v>
      </c>
      <c r="D249" s="21">
        <f t="shared" si="7"/>
        <v>0.4208333333333334</v>
      </c>
      <c r="E249" s="21">
        <f t="shared" si="6"/>
        <v>0.4197901234567902</v>
      </c>
      <c r="F249"/>
    </row>
    <row r="250" spans="1:6" ht="12.75">
      <c r="A250" s="75">
        <f>'Rangiroa Tides Reformat'!A247</f>
        <v>41885</v>
      </c>
      <c r="B250" s="23" t="str">
        <f>'Rangiroa Tides Reformat'!B247</f>
        <v>Wed</v>
      </c>
      <c r="C250" s="21">
        <f>IF(VLOOKUP(A250,'Rangiroa Tides Reformat'!$A$2:$E$366,4)="H",VLOOKUP(A250,'Rangiroa Tides Reformat'!$A$2:$E$366,3),VLOOKUP(A250,'Rangiroa Tides Reformat'!$A$2:$E$366,5))</f>
        <v>0.5166666666666667</v>
      </c>
      <c r="D250" s="21">
        <f t="shared" si="7"/>
        <v>0.4625</v>
      </c>
      <c r="E250" s="21">
        <f t="shared" si="6"/>
        <v>0.46145679012345686</v>
      </c>
      <c r="F250"/>
    </row>
    <row r="251" spans="1:6" ht="12.75">
      <c r="A251" s="75">
        <f>'Rangiroa Tides Reformat'!A248</f>
        <v>41886</v>
      </c>
      <c r="B251" s="23" t="str">
        <f>'Rangiroa Tides Reformat'!B248</f>
        <v>Thu</v>
      </c>
      <c r="C251" s="21">
        <f>IF(VLOOKUP(A251,'Rangiroa Tides Reformat'!$A$2:$E$366,4)="H",VLOOKUP(A251,'Rangiroa Tides Reformat'!$A$2:$E$366,3),VLOOKUP(A251,'Rangiroa Tides Reformat'!$A$2:$E$366,5))</f>
        <v>0.03263888888888889</v>
      </c>
      <c r="D251" s="21">
        <f t="shared" si="7"/>
        <v>-0.021527777777777778</v>
      </c>
      <c r="E251" s="21">
        <f t="shared" si="6"/>
        <v>-0.022570987654320952</v>
      </c>
      <c r="F251"/>
    </row>
    <row r="252" spans="1:6" ht="12.75">
      <c r="A252" s="75">
        <f>'Rangiroa Tides Reformat'!A249</f>
        <v>41887</v>
      </c>
      <c r="B252" s="23" t="str">
        <f>'Rangiroa Tides Reformat'!B249</f>
        <v>Fri</v>
      </c>
      <c r="C252" s="21">
        <f>IF(VLOOKUP(A252,'Rangiroa Tides Reformat'!$A$2:$E$366,4)="H",VLOOKUP(A252,'Rangiroa Tides Reformat'!$A$2:$E$366,3),VLOOKUP(A252,'Rangiroa Tides Reformat'!$A$2:$E$366,5))</f>
        <v>0.07083333333333333</v>
      </c>
      <c r="D252" s="21">
        <f t="shared" si="7"/>
        <v>0.016666666666666663</v>
      </c>
      <c r="E252" s="21">
        <f t="shared" si="6"/>
        <v>0.015623456790123488</v>
      </c>
      <c r="F252"/>
    </row>
    <row r="253" spans="1:6" ht="12.75">
      <c r="A253" s="75">
        <f>'Rangiroa Tides Reformat'!A250</f>
        <v>41888</v>
      </c>
      <c r="B253" s="23" t="str">
        <f>'Rangiroa Tides Reformat'!B250</f>
        <v>Sat</v>
      </c>
      <c r="C253" s="21">
        <f>IF(VLOOKUP(A253,'Rangiroa Tides Reformat'!$A$2:$E$366,4)="H",VLOOKUP(A253,'Rangiroa Tides Reformat'!$A$2:$E$366,3),VLOOKUP(A253,'Rangiroa Tides Reformat'!$A$2:$E$366,5))</f>
        <v>0.10833333333333334</v>
      </c>
      <c r="D253" s="21">
        <f t="shared" si="7"/>
        <v>0.05416666666666667</v>
      </c>
      <c r="E253" s="21">
        <f t="shared" si="6"/>
        <v>0.053123456790123494</v>
      </c>
      <c r="F253"/>
    </row>
    <row r="254" spans="1:6" ht="12.75">
      <c r="A254" s="75">
        <f>'Rangiroa Tides Reformat'!A251</f>
        <v>41889</v>
      </c>
      <c r="B254" s="23" t="str">
        <f>'Rangiroa Tides Reformat'!B251</f>
        <v>Sun</v>
      </c>
      <c r="C254" s="21">
        <f>IF(VLOOKUP(A254,'Rangiroa Tides Reformat'!$A$2:$E$366,4)="H",VLOOKUP(A254,'Rangiroa Tides Reformat'!$A$2:$E$366,3),VLOOKUP(A254,'Rangiroa Tides Reformat'!$A$2:$E$366,5))</f>
        <v>0.14444444444444446</v>
      </c>
      <c r="D254" s="21">
        <f t="shared" si="7"/>
        <v>0.09027777777777779</v>
      </c>
      <c r="E254" s="21">
        <f t="shared" si="6"/>
        <v>0.08923456790123462</v>
      </c>
      <c r="F254"/>
    </row>
    <row r="255" spans="1:6" ht="12.75">
      <c r="A255" s="75">
        <f>'Rangiroa Tides Reformat'!A252</f>
        <v>41890</v>
      </c>
      <c r="B255" s="23" t="str">
        <f>'Rangiroa Tides Reformat'!B252</f>
        <v>Mon</v>
      </c>
      <c r="C255" s="21">
        <f>IF(VLOOKUP(A255,'Rangiroa Tides Reformat'!$A$2:$E$366,4)="H",VLOOKUP(A255,'Rangiroa Tides Reformat'!$A$2:$E$366,3),VLOOKUP(A255,'Rangiroa Tides Reformat'!$A$2:$E$366,5))</f>
        <v>0.18055555555555555</v>
      </c>
      <c r="D255" s="21">
        <f t="shared" si="7"/>
        <v>0.12638888888888888</v>
      </c>
      <c r="E255" s="21">
        <f t="shared" si="6"/>
        <v>0.12534567901234572</v>
      </c>
      <c r="F255"/>
    </row>
    <row r="256" spans="1:6" ht="12.75">
      <c r="A256" s="75">
        <f>'Rangiroa Tides Reformat'!A253</f>
        <v>41891</v>
      </c>
      <c r="B256" s="23" t="str">
        <f>'Rangiroa Tides Reformat'!B253</f>
        <v>Tue</v>
      </c>
      <c r="C256" s="21">
        <f>IF(VLOOKUP(A256,'Rangiroa Tides Reformat'!$A$2:$E$366,4)="H",VLOOKUP(A256,'Rangiroa Tides Reformat'!$A$2:$E$366,3),VLOOKUP(A256,'Rangiroa Tides Reformat'!$A$2:$E$366,5))</f>
        <v>0.21736111111111112</v>
      </c>
      <c r="D256" s="21">
        <f t="shared" si="7"/>
        <v>0.16319444444444445</v>
      </c>
      <c r="E256" s="21">
        <f t="shared" si="6"/>
        <v>0.16215123456790126</v>
      </c>
      <c r="F256"/>
    </row>
    <row r="257" spans="1:6" ht="12.75">
      <c r="A257" s="75">
        <f>'Rangiroa Tides Reformat'!A254</f>
        <v>41892</v>
      </c>
      <c r="B257" s="23" t="str">
        <f>'Rangiroa Tides Reformat'!B254</f>
        <v>Wed</v>
      </c>
      <c r="C257" s="21">
        <f>IF(VLOOKUP(A257,'Rangiroa Tides Reformat'!$A$2:$E$366,4)="H",VLOOKUP(A257,'Rangiroa Tides Reformat'!$A$2:$E$366,3),VLOOKUP(A257,'Rangiroa Tides Reformat'!$A$2:$E$366,5))</f>
        <v>0.25416666666666665</v>
      </c>
      <c r="D257" s="21">
        <f t="shared" si="7"/>
        <v>0.19999999999999998</v>
      </c>
      <c r="E257" s="21">
        <f t="shared" si="6"/>
        <v>0.1989567901234568</v>
      </c>
      <c r="F257"/>
    </row>
    <row r="258" spans="1:6" ht="12.75">
      <c r="A258" s="75">
        <f>'Rangiroa Tides Reformat'!A255</f>
        <v>41893</v>
      </c>
      <c r="B258" s="23" t="str">
        <f>'Rangiroa Tides Reformat'!B255</f>
        <v>Thu</v>
      </c>
      <c r="C258" s="21">
        <f>IF(VLOOKUP(A258,'Rangiroa Tides Reformat'!$A$2:$E$366,4)="H",VLOOKUP(A258,'Rangiroa Tides Reformat'!$A$2:$E$366,3),VLOOKUP(A258,'Rangiroa Tides Reformat'!$A$2:$E$366,5))</f>
        <v>0.29305555555555557</v>
      </c>
      <c r="D258" s="21">
        <f t="shared" si="7"/>
        <v>0.2388888888888889</v>
      </c>
      <c r="E258" s="21">
        <f t="shared" si="6"/>
        <v>0.2378456790123457</v>
      </c>
      <c r="F258"/>
    </row>
    <row r="259" spans="1:6" ht="12.75">
      <c r="A259" s="75">
        <f>'Rangiroa Tides Reformat'!A256</f>
        <v>41894</v>
      </c>
      <c r="B259" s="23" t="str">
        <f>'Rangiroa Tides Reformat'!B256</f>
        <v>Fri</v>
      </c>
      <c r="C259" s="21">
        <f>IF(VLOOKUP(A259,'Rangiroa Tides Reformat'!$A$2:$E$366,4)="H",VLOOKUP(A259,'Rangiroa Tides Reformat'!$A$2:$E$366,3),VLOOKUP(A259,'Rangiroa Tides Reformat'!$A$2:$E$366,5))</f>
        <v>0.3333333333333333</v>
      </c>
      <c r="D259" s="21">
        <f t="shared" si="7"/>
        <v>0.2791666666666667</v>
      </c>
      <c r="E259" s="21">
        <f t="shared" si="6"/>
        <v>0.27812345679012346</v>
      </c>
      <c r="F259"/>
    </row>
    <row r="260" spans="1:6" ht="12.75">
      <c r="A260" s="75">
        <f>'Rangiroa Tides Reformat'!A257</f>
        <v>41895</v>
      </c>
      <c r="B260" s="23" t="str">
        <f>'Rangiroa Tides Reformat'!B257</f>
        <v>Sat</v>
      </c>
      <c r="C260" s="21">
        <f>IF(VLOOKUP(A260,'Rangiroa Tides Reformat'!$A$2:$E$366,4)="H",VLOOKUP(A260,'Rangiroa Tides Reformat'!$A$2:$E$366,3),VLOOKUP(A260,'Rangiroa Tides Reformat'!$A$2:$E$366,5))</f>
        <v>0.3763888888888889</v>
      </c>
      <c r="D260" s="21">
        <f t="shared" si="7"/>
        <v>0.3222222222222222</v>
      </c>
      <c r="E260" s="21">
        <f t="shared" si="6"/>
        <v>0.321179012345679</v>
      </c>
      <c r="F260"/>
    </row>
    <row r="261" spans="1:6" ht="12.75">
      <c r="A261" s="75">
        <f>'Rangiroa Tides Reformat'!A258</f>
        <v>41896</v>
      </c>
      <c r="B261" s="23" t="str">
        <f>'Rangiroa Tides Reformat'!B258</f>
        <v>Sun</v>
      </c>
      <c r="C261" s="21">
        <f>IF(VLOOKUP(A261,'Rangiroa Tides Reformat'!$A$2:$E$366,4)="H",VLOOKUP(A261,'Rangiroa Tides Reformat'!$A$2:$E$366,3),VLOOKUP(A261,'Rangiroa Tides Reformat'!$A$2:$E$366,5))</f>
        <v>0.4222222222222222</v>
      </c>
      <c r="D261" s="21">
        <f t="shared" si="7"/>
        <v>0.3680555555555556</v>
      </c>
      <c r="E261" s="21">
        <f aca="true" t="shared" si="8" ref="E261:E324">(C261-($E$1-$E$2)/($E$3-$E$2)*$F$3)+fudge_factor</f>
        <v>0.36701234567901236</v>
      </c>
      <c r="F261"/>
    </row>
    <row r="262" spans="1:6" ht="12.75">
      <c r="A262" s="75">
        <f>'Rangiroa Tides Reformat'!A259</f>
        <v>41897</v>
      </c>
      <c r="B262" s="23" t="str">
        <f>'Rangiroa Tides Reformat'!B259</f>
        <v>Mon</v>
      </c>
      <c r="C262" s="21">
        <f>IF(VLOOKUP(A262,'Rangiroa Tides Reformat'!$A$2:$E$366,4)="H",VLOOKUP(A262,'Rangiroa Tides Reformat'!$A$2:$E$366,3),VLOOKUP(A262,'Rangiroa Tides Reformat'!$A$2:$E$366,5))</f>
        <v>0.4673611111111111</v>
      </c>
      <c r="D262" s="21">
        <f aca="true" t="shared" si="9" ref="D262:D325">C262-$F$3</f>
        <v>0.4131944444444444</v>
      </c>
      <c r="E262" s="21">
        <f t="shared" si="8"/>
        <v>0.41215123456790126</v>
      </c>
      <c r="F262"/>
    </row>
    <row r="263" spans="1:6" ht="12.75">
      <c r="A263" s="75">
        <f>'Rangiroa Tides Reformat'!A260</f>
        <v>41898</v>
      </c>
      <c r="B263" s="23" t="str">
        <f>'Rangiroa Tides Reformat'!B260</f>
        <v>Tue</v>
      </c>
      <c r="C263" s="21">
        <f>IF(VLOOKUP(A263,'Rangiroa Tides Reformat'!$A$2:$E$366,4)="H",VLOOKUP(A263,'Rangiroa Tides Reformat'!$A$2:$E$366,3),VLOOKUP(A263,'Rangiroa Tides Reformat'!$A$2:$E$366,5))</f>
        <v>0.5097222222222222</v>
      </c>
      <c r="D263" s="21">
        <f t="shared" si="9"/>
        <v>0.4555555555555555</v>
      </c>
      <c r="E263" s="21">
        <f t="shared" si="8"/>
        <v>0.45451234567901233</v>
      </c>
      <c r="F263"/>
    </row>
    <row r="264" spans="1:6" ht="12.75">
      <c r="A264" s="75">
        <f>'Rangiroa Tides Reformat'!A261</f>
        <v>41899</v>
      </c>
      <c r="B264" s="23" t="str">
        <f>'Rangiroa Tides Reformat'!B261</f>
        <v>Wed</v>
      </c>
      <c r="C264" s="21">
        <f>IF(VLOOKUP(A264,'Rangiroa Tides Reformat'!$A$2:$E$366,4)="H",VLOOKUP(A264,'Rangiroa Tides Reformat'!$A$2:$E$366,3),VLOOKUP(A264,'Rangiroa Tides Reformat'!$A$2:$E$366,5))</f>
        <v>0.027777777777777776</v>
      </c>
      <c r="D264" s="21">
        <f t="shared" si="9"/>
        <v>-0.026388888888888892</v>
      </c>
      <c r="E264" s="21">
        <f t="shared" si="8"/>
        <v>-0.027432098765432067</v>
      </c>
      <c r="F264"/>
    </row>
    <row r="265" spans="1:6" ht="12.75">
      <c r="A265" s="75">
        <f>'Rangiroa Tides Reformat'!A262</f>
        <v>41900</v>
      </c>
      <c r="B265" s="23" t="str">
        <f>'Rangiroa Tides Reformat'!B262</f>
        <v>Thu</v>
      </c>
      <c r="C265" s="21">
        <f>IF(VLOOKUP(A265,'Rangiroa Tides Reformat'!$A$2:$E$366,4)="H",VLOOKUP(A265,'Rangiroa Tides Reformat'!$A$2:$E$366,3),VLOOKUP(A265,'Rangiroa Tides Reformat'!$A$2:$E$366,5))</f>
        <v>0.06180555555555556</v>
      </c>
      <c r="D265" s="21">
        <f t="shared" si="9"/>
        <v>0.0076388888888888895</v>
      </c>
      <c r="E265" s="21">
        <f t="shared" si="8"/>
        <v>0.006595679012345715</v>
      </c>
      <c r="F265"/>
    </row>
    <row r="266" spans="1:6" ht="12.75">
      <c r="A266" s="75">
        <f>'Rangiroa Tides Reformat'!A263</f>
        <v>41901</v>
      </c>
      <c r="B266" s="23" t="str">
        <f>'Rangiroa Tides Reformat'!B263</f>
        <v>Fri</v>
      </c>
      <c r="C266" s="21">
        <f>IF(VLOOKUP(A266,'Rangiroa Tides Reformat'!$A$2:$E$366,4)="H",VLOOKUP(A266,'Rangiroa Tides Reformat'!$A$2:$E$366,3),VLOOKUP(A266,'Rangiroa Tides Reformat'!$A$2:$E$366,5))</f>
        <v>0.09027777777777778</v>
      </c>
      <c r="D266" s="21">
        <f t="shared" si="9"/>
        <v>0.03611111111111111</v>
      </c>
      <c r="E266" s="21">
        <f t="shared" si="8"/>
        <v>0.03506790123456793</v>
      </c>
      <c r="F266"/>
    </row>
    <row r="267" spans="1:6" ht="12.75">
      <c r="A267" s="75">
        <f>'Rangiroa Tides Reformat'!A264</f>
        <v>41902</v>
      </c>
      <c r="B267" s="23" t="str">
        <f>'Rangiroa Tides Reformat'!B264</f>
        <v>Sat</v>
      </c>
      <c r="C267" s="21">
        <f>IF(VLOOKUP(A267,'Rangiroa Tides Reformat'!$A$2:$E$366,4)="H",VLOOKUP(A267,'Rangiroa Tides Reformat'!$A$2:$E$366,3),VLOOKUP(A267,'Rangiroa Tides Reformat'!$A$2:$E$366,5))</f>
        <v>0.11597222222222221</v>
      </c>
      <c r="D267" s="21">
        <f t="shared" si="9"/>
        <v>0.061805555555555544</v>
      </c>
      <c r="E267" s="21">
        <f t="shared" si="8"/>
        <v>0.06076234567901237</v>
      </c>
      <c r="F267"/>
    </row>
    <row r="268" spans="1:6" ht="12.75">
      <c r="A268" s="75">
        <f>'Rangiroa Tides Reformat'!A265</f>
        <v>41903</v>
      </c>
      <c r="B268" s="23" t="str">
        <f>'Rangiroa Tides Reformat'!B265</f>
        <v>Sun</v>
      </c>
      <c r="C268" s="21">
        <f>IF(VLOOKUP(A268,'Rangiroa Tides Reformat'!$A$2:$E$366,4)="H",VLOOKUP(A268,'Rangiroa Tides Reformat'!$A$2:$E$366,3),VLOOKUP(A268,'Rangiroa Tides Reformat'!$A$2:$E$366,5))</f>
        <v>0.14027777777777778</v>
      </c>
      <c r="D268" s="21">
        <f t="shared" si="9"/>
        <v>0.08611111111111111</v>
      </c>
      <c r="E268" s="21">
        <f t="shared" si="8"/>
        <v>0.08506790123456794</v>
      </c>
      <c r="F268"/>
    </row>
    <row r="269" spans="1:6" ht="12.75">
      <c r="A269" s="75">
        <f>'Rangiroa Tides Reformat'!A266</f>
        <v>41904</v>
      </c>
      <c r="B269" s="23" t="str">
        <f>'Rangiroa Tides Reformat'!B266</f>
        <v>Mon</v>
      </c>
      <c r="C269" s="21">
        <f>IF(VLOOKUP(A269,'Rangiroa Tides Reformat'!$A$2:$E$366,4)="H",VLOOKUP(A269,'Rangiroa Tides Reformat'!$A$2:$E$366,3),VLOOKUP(A269,'Rangiroa Tides Reformat'!$A$2:$E$366,5))</f>
        <v>0.1638888888888889</v>
      </c>
      <c r="D269" s="21">
        <f t="shared" si="9"/>
        <v>0.10972222222222222</v>
      </c>
      <c r="E269" s="21">
        <f t="shared" si="8"/>
        <v>0.10867901234567905</v>
      </c>
      <c r="F269"/>
    </row>
    <row r="270" spans="1:6" ht="12.75">
      <c r="A270" s="75">
        <f>'Rangiroa Tides Reformat'!A267</f>
        <v>41905</v>
      </c>
      <c r="B270" s="23" t="str">
        <f>'Rangiroa Tides Reformat'!B267</f>
        <v>Tue</v>
      </c>
      <c r="C270" s="21">
        <f>IF(VLOOKUP(A270,'Rangiroa Tides Reformat'!$A$2:$E$366,4)="H",VLOOKUP(A270,'Rangiroa Tides Reformat'!$A$2:$E$366,3),VLOOKUP(A270,'Rangiroa Tides Reformat'!$A$2:$E$366,5))</f>
        <v>0.18819444444444444</v>
      </c>
      <c r="D270" s="21">
        <f t="shared" si="9"/>
        <v>0.13402777777777777</v>
      </c>
      <c r="E270" s="21">
        <f t="shared" si="8"/>
        <v>0.13298456790123458</v>
      </c>
      <c r="F270"/>
    </row>
    <row r="271" spans="1:6" ht="12.75">
      <c r="A271" s="75">
        <f>'Rangiroa Tides Reformat'!A268</f>
        <v>41906</v>
      </c>
      <c r="B271" s="23" t="str">
        <f>'Rangiroa Tides Reformat'!B268</f>
        <v>Wed</v>
      </c>
      <c r="C271" s="21">
        <f>IF(VLOOKUP(A271,'Rangiroa Tides Reformat'!$A$2:$E$366,4)="H",VLOOKUP(A271,'Rangiroa Tides Reformat'!$A$2:$E$366,3),VLOOKUP(A271,'Rangiroa Tides Reformat'!$A$2:$E$366,5))</f>
        <v>0.21319444444444444</v>
      </c>
      <c r="D271" s="21">
        <f t="shared" si="9"/>
        <v>0.15902777777777777</v>
      </c>
      <c r="E271" s="21">
        <f t="shared" si="8"/>
        <v>0.1579845679012346</v>
      </c>
      <c r="F271"/>
    </row>
    <row r="272" spans="1:6" ht="12.75">
      <c r="A272" s="75">
        <f>'Rangiroa Tides Reformat'!A269</f>
        <v>41907</v>
      </c>
      <c r="B272" s="23" t="str">
        <f>'Rangiroa Tides Reformat'!B269</f>
        <v>Thu</v>
      </c>
      <c r="C272" s="21">
        <f>IF(VLOOKUP(A272,'Rangiroa Tides Reformat'!$A$2:$E$366,4)="H",VLOOKUP(A272,'Rangiroa Tides Reformat'!$A$2:$E$366,3),VLOOKUP(A272,'Rangiroa Tides Reformat'!$A$2:$E$366,5))</f>
        <v>0.24027777777777778</v>
      </c>
      <c r="D272" s="21">
        <f t="shared" si="9"/>
        <v>0.18611111111111112</v>
      </c>
      <c r="E272" s="21">
        <f t="shared" si="8"/>
        <v>0.18506790123456796</v>
      </c>
      <c r="F272"/>
    </row>
    <row r="273" spans="1:6" ht="12.75">
      <c r="A273" s="75">
        <f>'Rangiroa Tides Reformat'!A270</f>
        <v>41908</v>
      </c>
      <c r="B273" s="23" t="str">
        <f>'Rangiroa Tides Reformat'!B270</f>
        <v>Fri</v>
      </c>
      <c r="C273" s="21">
        <f>IF(VLOOKUP(A273,'Rangiroa Tides Reformat'!$A$2:$E$366,4)="H",VLOOKUP(A273,'Rangiroa Tides Reformat'!$A$2:$E$366,3),VLOOKUP(A273,'Rangiroa Tides Reformat'!$A$2:$E$366,5))</f>
        <v>0.26875</v>
      </c>
      <c r="D273" s="21">
        <f t="shared" si="9"/>
        <v>0.21458333333333332</v>
      </c>
      <c r="E273" s="21">
        <f t="shared" si="8"/>
        <v>0.21354012345679013</v>
      </c>
      <c r="F273"/>
    </row>
    <row r="274" spans="1:6" ht="12.75">
      <c r="A274" s="75">
        <f>'Rangiroa Tides Reformat'!A271</f>
        <v>41909</v>
      </c>
      <c r="B274" s="23" t="str">
        <f>'Rangiroa Tides Reformat'!B271</f>
        <v>Sat</v>
      </c>
      <c r="C274" s="21">
        <f>IF(VLOOKUP(A274,'Rangiroa Tides Reformat'!$A$2:$E$366,4)="H",VLOOKUP(A274,'Rangiroa Tides Reformat'!$A$2:$E$366,3),VLOOKUP(A274,'Rangiroa Tides Reformat'!$A$2:$E$366,5))</f>
        <v>0.3</v>
      </c>
      <c r="D274" s="21">
        <f t="shared" si="9"/>
        <v>0.24583333333333332</v>
      </c>
      <c r="E274" s="21">
        <f t="shared" si="8"/>
        <v>0.24479012345679013</v>
      </c>
      <c r="F274"/>
    </row>
    <row r="275" spans="1:6" ht="12.75">
      <c r="A275" s="75">
        <f>'Rangiroa Tides Reformat'!A272</f>
        <v>41910</v>
      </c>
      <c r="B275" s="23" t="str">
        <f>'Rangiroa Tides Reformat'!B272</f>
        <v>Sun</v>
      </c>
      <c r="C275" s="21">
        <f>IF(VLOOKUP(A275,'Rangiroa Tides Reformat'!$A$2:$E$366,4)="H",VLOOKUP(A275,'Rangiroa Tides Reformat'!$A$2:$E$366,3),VLOOKUP(A275,'Rangiroa Tides Reformat'!$A$2:$E$366,5))</f>
        <v>0.3354166666666667</v>
      </c>
      <c r="D275" s="21">
        <f t="shared" si="9"/>
        <v>0.28125</v>
      </c>
      <c r="E275" s="21">
        <f t="shared" si="8"/>
        <v>0.28020679012345684</v>
      </c>
      <c r="F275"/>
    </row>
    <row r="276" spans="1:6" ht="12.75">
      <c r="A276" s="75">
        <f>'Rangiroa Tides Reformat'!A273</f>
        <v>41911</v>
      </c>
      <c r="B276" s="23" t="str">
        <f>'Rangiroa Tides Reformat'!B273</f>
        <v>Mon</v>
      </c>
      <c r="C276" s="21">
        <f>IF(VLOOKUP(A276,'Rangiroa Tides Reformat'!$A$2:$E$366,4)="H",VLOOKUP(A276,'Rangiroa Tides Reformat'!$A$2:$E$366,3),VLOOKUP(A276,'Rangiroa Tides Reformat'!$A$2:$E$366,5))</f>
        <v>0.3756944444444445</v>
      </c>
      <c r="D276" s="21">
        <f t="shared" si="9"/>
        <v>0.32152777777777786</v>
      </c>
      <c r="E276" s="21">
        <f t="shared" si="8"/>
        <v>0.32048456790123464</v>
      </c>
      <c r="F276"/>
    </row>
    <row r="277" spans="1:6" ht="12.75">
      <c r="A277" s="75">
        <f>'Rangiroa Tides Reformat'!A274</f>
        <v>41912</v>
      </c>
      <c r="B277" s="23" t="str">
        <f>'Rangiroa Tides Reformat'!B274</f>
        <v>Tue</v>
      </c>
      <c r="C277" s="21">
        <f>IF(VLOOKUP(A277,'Rangiroa Tides Reformat'!$A$2:$E$366,4)="H",VLOOKUP(A277,'Rangiroa Tides Reformat'!$A$2:$E$366,3),VLOOKUP(A277,'Rangiroa Tides Reformat'!$A$2:$E$366,5))</f>
        <v>0.41944444444444445</v>
      </c>
      <c r="D277" s="21">
        <f t="shared" si="9"/>
        <v>0.3652777777777778</v>
      </c>
      <c r="E277" s="21">
        <f t="shared" si="8"/>
        <v>0.3642345679012346</v>
      </c>
      <c r="F277"/>
    </row>
    <row r="278" spans="1:6" ht="12.75">
      <c r="A278" s="75">
        <f>'Rangiroa Tides Reformat'!A275</f>
        <v>41913</v>
      </c>
      <c r="B278" s="23" t="str">
        <f>'Rangiroa Tides Reformat'!B275</f>
        <v>Wed</v>
      </c>
      <c r="C278" s="21">
        <f>IF(VLOOKUP(A278,'Rangiroa Tides Reformat'!$A$2:$E$366,4)="H",VLOOKUP(A278,'Rangiroa Tides Reformat'!$A$2:$E$366,3),VLOOKUP(A278,'Rangiroa Tides Reformat'!$A$2:$E$366,5))</f>
        <v>0.46319444444444446</v>
      </c>
      <c r="D278" s="21">
        <f t="shared" si="9"/>
        <v>0.40902777777777777</v>
      </c>
      <c r="E278" s="21">
        <f t="shared" si="8"/>
        <v>0.4079845679012346</v>
      </c>
      <c r="F278"/>
    </row>
    <row r="279" spans="1:6" ht="12.75">
      <c r="A279" s="75">
        <f>'Rangiroa Tides Reformat'!A276</f>
        <v>41914</v>
      </c>
      <c r="B279" s="23" t="str">
        <f>'Rangiroa Tides Reformat'!B276</f>
        <v>Thu</v>
      </c>
      <c r="C279" s="21">
        <f>IF(VLOOKUP(A279,'Rangiroa Tides Reformat'!$A$2:$E$366,4)="H",VLOOKUP(A279,'Rangiroa Tides Reformat'!$A$2:$E$366,3),VLOOKUP(A279,'Rangiroa Tides Reformat'!$A$2:$E$366,5))</f>
        <v>0.5055555555555555</v>
      </c>
      <c r="D279" s="21">
        <f t="shared" si="9"/>
        <v>0.45138888888888884</v>
      </c>
      <c r="E279" s="21">
        <f t="shared" si="8"/>
        <v>0.4503456790123457</v>
      </c>
      <c r="F279"/>
    </row>
    <row r="280" spans="1:6" ht="12.75">
      <c r="A280" s="75">
        <f>'Rangiroa Tides Reformat'!A277</f>
        <v>41915</v>
      </c>
      <c r="B280" s="23" t="str">
        <f>'Rangiroa Tides Reformat'!B277</f>
        <v>Fri</v>
      </c>
      <c r="C280" s="21">
        <f>IF(VLOOKUP(A280,'Rangiroa Tides Reformat'!$A$2:$E$366,4)="H",VLOOKUP(A280,'Rangiroa Tides Reformat'!$A$2:$E$366,3),VLOOKUP(A280,'Rangiroa Tides Reformat'!$A$2:$E$366,5))</f>
        <v>0.019444444444444445</v>
      </c>
      <c r="D280" s="21">
        <f t="shared" si="9"/>
        <v>-0.034722222222222224</v>
      </c>
      <c r="E280" s="21">
        <f t="shared" si="8"/>
        <v>-0.0357654320987654</v>
      </c>
      <c r="F280"/>
    </row>
    <row r="281" spans="1:6" ht="12.75">
      <c r="A281" s="75">
        <f>'Rangiroa Tides Reformat'!A278</f>
        <v>41916</v>
      </c>
      <c r="B281" s="23" t="str">
        <f>'Rangiroa Tides Reformat'!B278</f>
        <v>Sat</v>
      </c>
      <c r="C281" s="21">
        <f>IF(VLOOKUP(A281,'Rangiroa Tides Reformat'!$A$2:$E$366,4)="H",VLOOKUP(A281,'Rangiroa Tides Reformat'!$A$2:$E$366,3),VLOOKUP(A281,'Rangiroa Tides Reformat'!$A$2:$E$366,5))</f>
        <v>0.05902777777777778</v>
      </c>
      <c r="D281" s="21">
        <f t="shared" si="9"/>
        <v>0.004861111111111115</v>
      </c>
      <c r="E281" s="21">
        <f t="shared" si="8"/>
        <v>0.00381790123456794</v>
      </c>
      <c r="F281"/>
    </row>
    <row r="282" spans="1:6" ht="12.75">
      <c r="A282" s="75">
        <f>'Rangiroa Tides Reformat'!A279</f>
        <v>41917</v>
      </c>
      <c r="B282" s="23" t="str">
        <f>'Rangiroa Tides Reformat'!B279</f>
        <v>Sun</v>
      </c>
      <c r="C282" s="21">
        <f>IF(VLOOKUP(A282,'Rangiroa Tides Reformat'!$A$2:$E$366,4)="H",VLOOKUP(A282,'Rangiroa Tides Reformat'!$A$2:$E$366,3),VLOOKUP(A282,'Rangiroa Tides Reformat'!$A$2:$E$366,5))</f>
        <v>0.09652777777777777</v>
      </c>
      <c r="D282" s="21">
        <f t="shared" si="9"/>
        <v>0.0423611111111111</v>
      </c>
      <c r="E282" s="21">
        <f t="shared" si="8"/>
        <v>0.041317901234567925</v>
      </c>
      <c r="F282"/>
    </row>
    <row r="283" spans="1:6" ht="12.75">
      <c r="A283" s="75">
        <f>'Rangiroa Tides Reformat'!A280</f>
        <v>41918</v>
      </c>
      <c r="B283" s="23" t="str">
        <f>'Rangiroa Tides Reformat'!B280</f>
        <v>Mon</v>
      </c>
      <c r="C283" s="21">
        <f>IF(VLOOKUP(A283,'Rangiroa Tides Reformat'!$A$2:$E$366,4)="H",VLOOKUP(A283,'Rangiroa Tides Reformat'!$A$2:$E$366,3),VLOOKUP(A283,'Rangiroa Tides Reformat'!$A$2:$E$366,5))</f>
        <v>0.1326388888888889</v>
      </c>
      <c r="D283" s="21">
        <f t="shared" si="9"/>
        <v>0.07847222222222222</v>
      </c>
      <c r="E283" s="21">
        <f t="shared" si="8"/>
        <v>0.07742901234567905</v>
      </c>
      <c r="F283"/>
    </row>
    <row r="284" spans="1:6" ht="12.75">
      <c r="A284" s="75">
        <f>'Rangiroa Tides Reformat'!A281</f>
        <v>41919</v>
      </c>
      <c r="B284" s="23" t="str">
        <f>'Rangiroa Tides Reformat'!B281</f>
        <v>Tue</v>
      </c>
      <c r="C284" s="21">
        <f>IF(VLOOKUP(A284,'Rangiroa Tides Reformat'!$A$2:$E$366,4)="H",VLOOKUP(A284,'Rangiroa Tides Reformat'!$A$2:$E$366,3),VLOOKUP(A284,'Rangiroa Tides Reformat'!$A$2:$E$366,5))</f>
        <v>0.16805555555555554</v>
      </c>
      <c r="D284" s="21">
        <f t="shared" si="9"/>
        <v>0.11388888888888887</v>
      </c>
      <c r="E284" s="21">
        <f t="shared" si="8"/>
        <v>0.1128456790123457</v>
      </c>
      <c r="F284"/>
    </row>
    <row r="285" spans="1:6" ht="12.75">
      <c r="A285" s="75">
        <f>'Rangiroa Tides Reformat'!A282</f>
        <v>41920</v>
      </c>
      <c r="B285" s="23" t="str">
        <f>'Rangiroa Tides Reformat'!B282</f>
        <v>Wed</v>
      </c>
      <c r="C285" s="21">
        <f>IF(VLOOKUP(A285,'Rangiroa Tides Reformat'!$A$2:$E$366,4)="H",VLOOKUP(A285,'Rangiroa Tides Reformat'!$A$2:$E$366,3),VLOOKUP(A285,'Rangiroa Tides Reformat'!$A$2:$E$366,5))</f>
        <v>0.2034722222222222</v>
      </c>
      <c r="D285" s="21">
        <f t="shared" si="9"/>
        <v>0.14930555555555552</v>
      </c>
      <c r="E285" s="21">
        <f t="shared" si="8"/>
        <v>0.14826234567901236</v>
      </c>
      <c r="F285"/>
    </row>
    <row r="286" spans="1:6" ht="12.75">
      <c r="A286" s="75">
        <f>'Rangiroa Tides Reformat'!A283</f>
        <v>41921</v>
      </c>
      <c r="B286" s="23" t="str">
        <f>'Rangiroa Tides Reformat'!B283</f>
        <v>Thu</v>
      </c>
      <c r="C286" s="21">
        <f>IF(VLOOKUP(A286,'Rangiroa Tides Reformat'!$A$2:$E$366,4)="H",VLOOKUP(A286,'Rangiroa Tides Reformat'!$A$2:$E$366,3),VLOOKUP(A286,'Rangiroa Tides Reformat'!$A$2:$E$366,5))</f>
        <v>0.23958333333333334</v>
      </c>
      <c r="D286" s="21">
        <f t="shared" si="9"/>
        <v>0.18541666666666667</v>
      </c>
      <c r="E286" s="21">
        <f t="shared" si="8"/>
        <v>0.1843734567901235</v>
      </c>
      <c r="F286"/>
    </row>
    <row r="287" spans="1:6" ht="12.75">
      <c r="A287" s="75">
        <f>'Rangiroa Tides Reformat'!A284</f>
        <v>41922</v>
      </c>
      <c r="B287" s="23" t="str">
        <f>'Rangiroa Tides Reformat'!B284</f>
        <v>Fri</v>
      </c>
      <c r="C287" s="21">
        <f>IF(VLOOKUP(A287,'Rangiroa Tides Reformat'!$A$2:$E$366,4)="H",VLOOKUP(A287,'Rangiroa Tides Reformat'!$A$2:$E$366,3),VLOOKUP(A287,'Rangiroa Tides Reformat'!$A$2:$E$366,5))</f>
        <v>0.27708333333333335</v>
      </c>
      <c r="D287" s="21">
        <f t="shared" si="9"/>
        <v>0.22291666666666668</v>
      </c>
      <c r="E287" s="21">
        <f t="shared" si="8"/>
        <v>0.2218734567901235</v>
      </c>
      <c r="F287"/>
    </row>
    <row r="288" spans="1:6" ht="12.75">
      <c r="A288" s="75">
        <f>'Rangiroa Tides Reformat'!A285</f>
        <v>41923</v>
      </c>
      <c r="B288" s="23" t="str">
        <f>'Rangiroa Tides Reformat'!B285</f>
        <v>Sat</v>
      </c>
      <c r="C288" s="21">
        <f>IF(VLOOKUP(A288,'Rangiroa Tides Reformat'!$A$2:$E$366,4)="H",VLOOKUP(A288,'Rangiroa Tides Reformat'!$A$2:$E$366,3),VLOOKUP(A288,'Rangiroa Tides Reformat'!$A$2:$E$366,5))</f>
        <v>0.3159722222222222</v>
      </c>
      <c r="D288" s="21">
        <f t="shared" si="9"/>
        <v>0.2618055555555555</v>
      </c>
      <c r="E288" s="21">
        <f t="shared" si="8"/>
        <v>0.26076234567901235</v>
      </c>
      <c r="F288"/>
    </row>
    <row r="289" spans="1:6" ht="12.75">
      <c r="A289" s="75">
        <f>'Rangiroa Tides Reformat'!A286</f>
        <v>41924</v>
      </c>
      <c r="B289" s="23" t="str">
        <f>'Rangiroa Tides Reformat'!B286</f>
        <v>Sun</v>
      </c>
      <c r="C289" s="21">
        <f>IF(VLOOKUP(A289,'Rangiroa Tides Reformat'!$A$2:$E$366,4)="H",VLOOKUP(A289,'Rangiroa Tides Reformat'!$A$2:$E$366,3),VLOOKUP(A289,'Rangiroa Tides Reformat'!$A$2:$E$366,5))</f>
        <v>0.35694444444444445</v>
      </c>
      <c r="D289" s="21">
        <f t="shared" si="9"/>
        <v>0.3027777777777778</v>
      </c>
      <c r="E289" s="21">
        <f t="shared" si="8"/>
        <v>0.3017345679012346</v>
      </c>
      <c r="F289"/>
    </row>
    <row r="290" spans="1:6" ht="12.75">
      <c r="A290" s="75">
        <f>'Rangiroa Tides Reformat'!A287</f>
        <v>41925</v>
      </c>
      <c r="B290" s="23" t="str">
        <f>'Rangiroa Tides Reformat'!B287</f>
        <v>Mon</v>
      </c>
      <c r="C290" s="21">
        <f>IF(VLOOKUP(A290,'Rangiroa Tides Reformat'!$A$2:$E$366,4)="H",VLOOKUP(A290,'Rangiroa Tides Reformat'!$A$2:$E$366,3),VLOOKUP(A290,'Rangiroa Tides Reformat'!$A$2:$E$366,5))</f>
        <v>0.39999999999999997</v>
      </c>
      <c r="D290" s="21">
        <f t="shared" si="9"/>
        <v>0.3458333333333333</v>
      </c>
      <c r="E290" s="21">
        <f t="shared" si="8"/>
        <v>0.3447901234567901</v>
      </c>
      <c r="F290"/>
    </row>
    <row r="291" spans="1:6" ht="12.75">
      <c r="A291" s="75">
        <f>'Rangiroa Tides Reformat'!A288</f>
        <v>41926</v>
      </c>
      <c r="B291" s="23" t="str">
        <f>'Rangiroa Tides Reformat'!B288</f>
        <v>Tue</v>
      </c>
      <c r="C291" s="21">
        <f>IF(VLOOKUP(A291,'Rangiroa Tides Reformat'!$A$2:$E$366,4)="H",VLOOKUP(A291,'Rangiroa Tides Reformat'!$A$2:$E$366,3),VLOOKUP(A291,'Rangiroa Tides Reformat'!$A$2:$E$366,5))</f>
        <v>0.44375000000000003</v>
      </c>
      <c r="D291" s="21">
        <f t="shared" si="9"/>
        <v>0.3895833333333334</v>
      </c>
      <c r="E291" s="21">
        <f t="shared" si="8"/>
        <v>0.3885401234567902</v>
      </c>
      <c r="F291"/>
    </row>
    <row r="292" spans="1:6" ht="12.75">
      <c r="A292" s="75">
        <f>'Rangiroa Tides Reformat'!A289</f>
        <v>41927</v>
      </c>
      <c r="B292" s="23" t="str">
        <f>'Rangiroa Tides Reformat'!B289</f>
        <v>Wed</v>
      </c>
      <c r="C292" s="21">
        <f>IF(VLOOKUP(A292,'Rangiroa Tides Reformat'!$A$2:$E$366,4)="H",VLOOKUP(A292,'Rangiroa Tides Reformat'!$A$2:$E$366,3),VLOOKUP(A292,'Rangiroa Tides Reformat'!$A$2:$E$366,5))</f>
        <v>0.4847222222222222</v>
      </c>
      <c r="D292" s="21">
        <f t="shared" si="9"/>
        <v>0.4305555555555556</v>
      </c>
      <c r="E292" s="21">
        <f t="shared" si="8"/>
        <v>0.42951234567901236</v>
      </c>
      <c r="F292"/>
    </row>
    <row r="293" spans="1:6" ht="12.75">
      <c r="A293" s="75">
        <f>'Rangiroa Tides Reformat'!A290</f>
        <v>41928</v>
      </c>
      <c r="B293" s="23" t="str">
        <f>'Rangiroa Tides Reformat'!B290</f>
        <v>Thu</v>
      </c>
      <c r="C293" s="21">
        <f>IF(VLOOKUP(A293,'Rangiroa Tides Reformat'!$A$2:$E$366,4)="H",VLOOKUP(A293,'Rangiroa Tides Reformat'!$A$2:$E$366,3),VLOOKUP(A293,'Rangiroa Tides Reformat'!$A$2:$E$366,5))</f>
        <v>0.0006944444444444445</v>
      </c>
      <c r="D293" s="21">
        <f t="shared" si="9"/>
        <v>-0.05347222222222223</v>
      </c>
      <c r="E293" s="21">
        <f t="shared" si="8"/>
        <v>-0.0545154320987654</v>
      </c>
      <c r="F293"/>
    </row>
    <row r="294" spans="1:6" ht="12.75">
      <c r="A294" s="75">
        <f>'Rangiroa Tides Reformat'!A291</f>
        <v>41929</v>
      </c>
      <c r="B294" s="23" t="str">
        <f>'Rangiroa Tides Reformat'!B291</f>
        <v>Fri</v>
      </c>
      <c r="C294" s="21">
        <f>IF(VLOOKUP(A294,'Rangiroa Tides Reformat'!$A$2:$E$366,4)="H",VLOOKUP(A294,'Rangiroa Tides Reformat'!$A$2:$E$366,3),VLOOKUP(A294,'Rangiroa Tides Reformat'!$A$2:$E$366,5))</f>
        <v>0.034722222222222224</v>
      </c>
      <c r="D294" s="21">
        <f t="shared" si="9"/>
        <v>-0.019444444444444445</v>
      </c>
      <c r="E294" s="21">
        <f t="shared" si="8"/>
        <v>-0.02048765432098762</v>
      </c>
      <c r="F294"/>
    </row>
    <row r="295" spans="1:6" ht="12.75">
      <c r="A295" s="75">
        <f>'Rangiroa Tides Reformat'!A292</f>
        <v>41930</v>
      </c>
      <c r="B295" s="23" t="str">
        <f>'Rangiroa Tides Reformat'!B292</f>
        <v>Sat</v>
      </c>
      <c r="C295" s="21">
        <f>IF(VLOOKUP(A295,'Rangiroa Tides Reformat'!$A$2:$E$366,4)="H",VLOOKUP(A295,'Rangiroa Tides Reformat'!$A$2:$E$366,3),VLOOKUP(A295,'Rangiroa Tides Reformat'!$A$2:$E$366,5))</f>
        <v>0.06458333333333334</v>
      </c>
      <c r="D295" s="21">
        <f t="shared" si="9"/>
        <v>0.010416666666666671</v>
      </c>
      <c r="E295" s="21">
        <f t="shared" si="8"/>
        <v>0.009373456790123497</v>
      </c>
      <c r="F295"/>
    </row>
    <row r="296" spans="1:6" ht="12.75">
      <c r="A296" s="75">
        <f>'Rangiroa Tides Reformat'!A293</f>
        <v>41931</v>
      </c>
      <c r="B296" s="23" t="str">
        <f>'Rangiroa Tides Reformat'!B293</f>
        <v>Sun</v>
      </c>
      <c r="C296" s="21">
        <f>IF(VLOOKUP(A296,'Rangiroa Tides Reformat'!$A$2:$E$366,4)="H",VLOOKUP(A296,'Rangiroa Tides Reformat'!$A$2:$E$366,3),VLOOKUP(A296,'Rangiroa Tides Reformat'!$A$2:$E$366,5))</f>
        <v>0.09097222222222222</v>
      </c>
      <c r="D296" s="21">
        <f t="shared" si="9"/>
        <v>0.03680555555555555</v>
      </c>
      <c r="E296" s="21">
        <f t="shared" si="8"/>
        <v>0.035762345679012375</v>
      </c>
      <c r="F296"/>
    </row>
    <row r="297" spans="1:6" ht="12.75">
      <c r="A297" s="75">
        <f>'Rangiroa Tides Reformat'!A294</f>
        <v>41932</v>
      </c>
      <c r="B297" s="23" t="str">
        <f>'Rangiroa Tides Reformat'!B294</f>
        <v>Mon</v>
      </c>
      <c r="C297" s="21">
        <f>IF(VLOOKUP(A297,'Rangiroa Tides Reformat'!$A$2:$E$366,4)="H",VLOOKUP(A297,'Rangiroa Tides Reformat'!$A$2:$E$366,3),VLOOKUP(A297,'Rangiroa Tides Reformat'!$A$2:$E$366,5))</f>
        <v>0.11666666666666665</v>
      </c>
      <c r="D297" s="21">
        <f t="shared" si="9"/>
        <v>0.062499999999999986</v>
      </c>
      <c r="E297" s="21">
        <f t="shared" si="8"/>
        <v>0.06145679012345681</v>
      </c>
      <c r="F297"/>
    </row>
    <row r="298" spans="1:6" ht="12.75">
      <c r="A298" s="75">
        <f>'Rangiroa Tides Reformat'!A295</f>
        <v>41933</v>
      </c>
      <c r="B298" s="23" t="str">
        <f>'Rangiroa Tides Reformat'!B295</f>
        <v>Tue</v>
      </c>
      <c r="C298" s="21">
        <f>IF(VLOOKUP(A298,'Rangiroa Tides Reformat'!$A$2:$E$366,4)="H",VLOOKUP(A298,'Rangiroa Tides Reformat'!$A$2:$E$366,3),VLOOKUP(A298,'Rangiroa Tides Reformat'!$A$2:$E$366,5))</f>
        <v>0.14166666666666666</v>
      </c>
      <c r="D298" s="21">
        <f t="shared" si="9"/>
        <v>0.0875</v>
      </c>
      <c r="E298" s="21">
        <f t="shared" si="8"/>
        <v>0.08645679012345682</v>
      </c>
      <c r="F298"/>
    </row>
    <row r="299" spans="1:6" ht="12.75">
      <c r="A299" s="75">
        <f>'Rangiroa Tides Reformat'!A296</f>
        <v>41934</v>
      </c>
      <c r="B299" s="23" t="str">
        <f>'Rangiroa Tides Reformat'!B296</f>
        <v>Wed</v>
      </c>
      <c r="C299" s="21">
        <f>IF(VLOOKUP(A299,'Rangiroa Tides Reformat'!$A$2:$E$366,4)="H",VLOOKUP(A299,'Rangiroa Tides Reformat'!$A$2:$E$366,3),VLOOKUP(A299,'Rangiroa Tides Reformat'!$A$2:$E$366,5))</f>
        <v>0.16666666666666666</v>
      </c>
      <c r="D299" s="21">
        <f t="shared" si="9"/>
        <v>0.11249999999999999</v>
      </c>
      <c r="E299" s="21">
        <f t="shared" si="8"/>
        <v>0.11145679012345681</v>
      </c>
      <c r="F299"/>
    </row>
    <row r="300" spans="1:6" ht="12.75">
      <c r="A300" s="75">
        <f>'Rangiroa Tides Reformat'!A297</f>
        <v>41935</v>
      </c>
      <c r="B300" s="23" t="str">
        <f>'Rangiroa Tides Reformat'!B297</f>
        <v>Thu</v>
      </c>
      <c r="C300" s="21">
        <f>IF(VLOOKUP(A300,'Rangiroa Tides Reformat'!$A$2:$E$366,4)="H",VLOOKUP(A300,'Rangiroa Tides Reformat'!$A$2:$E$366,3),VLOOKUP(A300,'Rangiroa Tides Reformat'!$A$2:$E$366,5))</f>
        <v>0.19375</v>
      </c>
      <c r="D300" s="21">
        <f t="shared" si="9"/>
        <v>0.13958333333333334</v>
      </c>
      <c r="E300" s="21">
        <f t="shared" si="8"/>
        <v>0.13854012345679018</v>
      </c>
      <c r="F300"/>
    </row>
    <row r="301" spans="1:6" ht="12.75">
      <c r="A301" s="75">
        <f>'Rangiroa Tides Reformat'!A298</f>
        <v>41936</v>
      </c>
      <c r="B301" s="23" t="str">
        <f>'Rangiroa Tides Reformat'!B298</f>
        <v>Fri</v>
      </c>
      <c r="C301" s="21">
        <f>IF(VLOOKUP(A301,'Rangiroa Tides Reformat'!$A$2:$E$366,4)="H",VLOOKUP(A301,'Rangiroa Tides Reformat'!$A$2:$E$366,3),VLOOKUP(A301,'Rangiroa Tides Reformat'!$A$2:$E$366,5))</f>
        <v>0.2222222222222222</v>
      </c>
      <c r="D301" s="21">
        <f t="shared" si="9"/>
        <v>0.16805555555555554</v>
      </c>
      <c r="E301" s="21">
        <f t="shared" si="8"/>
        <v>0.16701234567901235</v>
      </c>
      <c r="F301"/>
    </row>
    <row r="302" spans="1:6" ht="12.75">
      <c r="A302" s="75">
        <f>'Rangiroa Tides Reformat'!A299</f>
        <v>41937</v>
      </c>
      <c r="B302" s="23" t="str">
        <f>'Rangiroa Tides Reformat'!B299</f>
        <v>Sat</v>
      </c>
      <c r="C302" s="21">
        <f>IF(VLOOKUP(A302,'Rangiroa Tides Reformat'!$A$2:$E$366,4)="H",VLOOKUP(A302,'Rangiroa Tides Reformat'!$A$2:$E$366,3),VLOOKUP(A302,'Rangiroa Tides Reformat'!$A$2:$E$366,5))</f>
        <v>0.25277777777777777</v>
      </c>
      <c r="D302" s="21">
        <f t="shared" si="9"/>
        <v>0.1986111111111111</v>
      </c>
      <c r="E302" s="21">
        <f t="shared" si="8"/>
        <v>0.1975679012345679</v>
      </c>
      <c r="F302"/>
    </row>
    <row r="303" spans="1:6" ht="12.75">
      <c r="A303" s="75">
        <f>'Rangiroa Tides Reformat'!A300</f>
        <v>41938</v>
      </c>
      <c r="B303" s="23" t="str">
        <f>'Rangiroa Tides Reformat'!B300</f>
        <v>Sun</v>
      </c>
      <c r="C303" s="21">
        <f>IF(VLOOKUP(A303,'Rangiroa Tides Reformat'!$A$2:$E$366,4)="H",VLOOKUP(A303,'Rangiroa Tides Reformat'!$A$2:$E$366,3),VLOOKUP(A303,'Rangiroa Tides Reformat'!$A$2:$E$366,5))</f>
        <v>0.28611111111111115</v>
      </c>
      <c r="D303" s="21">
        <f t="shared" si="9"/>
        <v>0.23194444444444448</v>
      </c>
      <c r="E303" s="21">
        <f t="shared" si="8"/>
        <v>0.2309012345679013</v>
      </c>
      <c r="F303"/>
    </row>
    <row r="304" spans="1:6" ht="12.75">
      <c r="A304" s="75">
        <f>'Rangiroa Tides Reformat'!A301</f>
        <v>41939</v>
      </c>
      <c r="B304" s="23" t="str">
        <f>'Rangiroa Tides Reformat'!B301</f>
        <v>Mon</v>
      </c>
      <c r="C304" s="21">
        <f>IF(VLOOKUP(A304,'Rangiroa Tides Reformat'!$A$2:$E$366,4)="H",VLOOKUP(A304,'Rangiroa Tides Reformat'!$A$2:$E$366,3),VLOOKUP(A304,'Rangiroa Tides Reformat'!$A$2:$E$366,5))</f>
        <v>0.3236111111111111</v>
      </c>
      <c r="D304" s="21">
        <f t="shared" si="9"/>
        <v>0.2694444444444445</v>
      </c>
      <c r="E304" s="21">
        <f t="shared" si="8"/>
        <v>0.26840123456790127</v>
      </c>
      <c r="F304"/>
    </row>
    <row r="305" spans="1:6" ht="12.75">
      <c r="A305" s="75">
        <f>'Rangiroa Tides Reformat'!A302</f>
        <v>41940</v>
      </c>
      <c r="B305" s="23" t="str">
        <f>'Rangiroa Tides Reformat'!B302</f>
        <v>Tue</v>
      </c>
      <c r="C305" s="21">
        <f>IF(VLOOKUP(A305,'Rangiroa Tides Reformat'!$A$2:$E$366,4)="H",VLOOKUP(A305,'Rangiroa Tides Reformat'!$A$2:$E$366,3),VLOOKUP(A305,'Rangiroa Tides Reformat'!$A$2:$E$366,5))</f>
        <v>0.3652777777777778</v>
      </c>
      <c r="D305" s="21">
        <f t="shared" si="9"/>
        <v>0.3111111111111111</v>
      </c>
      <c r="E305" s="21">
        <f t="shared" si="8"/>
        <v>0.31006790123456796</v>
      </c>
      <c r="F305"/>
    </row>
    <row r="306" spans="1:6" ht="12.75">
      <c r="A306" s="75">
        <f>'Rangiroa Tides Reformat'!A303</f>
        <v>41941</v>
      </c>
      <c r="B306" s="23" t="str">
        <f>'Rangiroa Tides Reformat'!B303</f>
        <v>Wed</v>
      </c>
      <c r="C306" s="21">
        <f>IF(VLOOKUP(A306,'Rangiroa Tides Reformat'!$A$2:$E$366,4)="H",VLOOKUP(A306,'Rangiroa Tides Reformat'!$A$2:$E$366,3),VLOOKUP(A306,'Rangiroa Tides Reformat'!$A$2:$E$366,5))</f>
        <v>0.40902777777777777</v>
      </c>
      <c r="D306" s="21">
        <f t="shared" si="9"/>
        <v>0.35486111111111107</v>
      </c>
      <c r="E306" s="21">
        <f t="shared" si="8"/>
        <v>0.3538179012345679</v>
      </c>
      <c r="F306"/>
    </row>
    <row r="307" spans="1:6" ht="12.75">
      <c r="A307" s="75">
        <f>'Rangiroa Tides Reformat'!A304</f>
        <v>41942</v>
      </c>
      <c r="B307" s="23" t="str">
        <f>'Rangiroa Tides Reformat'!B304</f>
        <v>Thu</v>
      </c>
      <c r="C307" s="21">
        <f>IF(VLOOKUP(A307,'Rangiroa Tides Reformat'!$A$2:$E$366,4)="H",VLOOKUP(A307,'Rangiroa Tides Reformat'!$A$2:$E$366,3),VLOOKUP(A307,'Rangiroa Tides Reformat'!$A$2:$E$366,5))</f>
        <v>0.4527777777777778</v>
      </c>
      <c r="D307" s="21">
        <f t="shared" si="9"/>
        <v>0.39861111111111114</v>
      </c>
      <c r="E307" s="21">
        <f t="shared" si="8"/>
        <v>0.3975679012345679</v>
      </c>
      <c r="F307"/>
    </row>
    <row r="308" spans="1:6" ht="12.75">
      <c r="A308" s="75">
        <f>'Rangiroa Tides Reformat'!A305</f>
        <v>41943</v>
      </c>
      <c r="B308" s="23" t="str">
        <f>'Rangiroa Tides Reformat'!B305</f>
        <v>Fri</v>
      </c>
      <c r="C308" s="21">
        <f>IF(VLOOKUP(A308,'Rangiroa Tides Reformat'!$A$2:$E$366,4)="H",VLOOKUP(A308,'Rangiroa Tides Reformat'!$A$2:$E$366,3),VLOOKUP(A308,'Rangiroa Tides Reformat'!$A$2:$E$366,5))</f>
        <v>0.49513888888888885</v>
      </c>
      <c r="D308" s="21">
        <f t="shared" si="9"/>
        <v>0.4409722222222222</v>
      </c>
      <c r="E308" s="21">
        <f t="shared" si="8"/>
        <v>0.439929012345679</v>
      </c>
      <c r="F308"/>
    </row>
    <row r="309" spans="1:6" ht="12.75">
      <c r="A309" s="75">
        <f>'Rangiroa Tides Reformat'!A306</f>
        <v>41944</v>
      </c>
      <c r="B309" s="23" t="str">
        <f>'Rangiroa Tides Reformat'!B306</f>
        <v>Sat</v>
      </c>
      <c r="C309" s="21">
        <f>IF(VLOOKUP(A309,'Rangiroa Tides Reformat'!$A$2:$E$366,4)="H",VLOOKUP(A309,'Rangiroa Tides Reformat'!$A$2:$E$366,3),VLOOKUP(A309,'Rangiroa Tides Reformat'!$A$2:$E$366,5))</f>
        <v>0.008333333333333333</v>
      </c>
      <c r="D309" s="21">
        <f t="shared" si="9"/>
        <v>-0.04583333333333334</v>
      </c>
      <c r="E309" s="21">
        <f t="shared" si="8"/>
        <v>-0.04687654320987651</v>
      </c>
      <c r="F309"/>
    </row>
    <row r="310" spans="1:6" ht="12.75">
      <c r="A310" s="75">
        <f>'Rangiroa Tides Reformat'!A307</f>
        <v>41945</v>
      </c>
      <c r="B310" s="23" t="str">
        <f>'Rangiroa Tides Reformat'!B307</f>
        <v>Sun</v>
      </c>
      <c r="C310" s="21">
        <f>IF(VLOOKUP(A310,'Rangiroa Tides Reformat'!$A$2:$E$366,4)="H",VLOOKUP(A310,'Rangiroa Tides Reformat'!$A$2:$E$366,3),VLOOKUP(A310,'Rangiroa Tides Reformat'!$A$2:$E$366,5))</f>
        <v>0.04791666666666666</v>
      </c>
      <c r="D310" s="21">
        <f t="shared" si="9"/>
        <v>-0.0062500000000000056</v>
      </c>
      <c r="E310" s="21">
        <f t="shared" si="8"/>
        <v>-0.00729320987654318</v>
      </c>
      <c r="F310"/>
    </row>
    <row r="311" spans="1:6" ht="12.75">
      <c r="A311" s="75">
        <f>'Rangiroa Tides Reformat'!A308</f>
        <v>41946</v>
      </c>
      <c r="B311" s="23" t="str">
        <f>'Rangiroa Tides Reformat'!B308</f>
        <v>Mon</v>
      </c>
      <c r="C311" s="21">
        <f>IF(VLOOKUP(A311,'Rangiroa Tides Reformat'!$A$2:$E$366,4)="H",VLOOKUP(A311,'Rangiroa Tides Reformat'!$A$2:$E$366,3),VLOOKUP(A311,'Rangiroa Tides Reformat'!$A$2:$E$366,5))</f>
        <v>0.044444444444444446</v>
      </c>
      <c r="D311" s="21">
        <f t="shared" si="9"/>
        <v>-0.009722222222222222</v>
      </c>
      <c r="E311" s="21">
        <f t="shared" si="8"/>
        <v>-0.010765432098765397</v>
      </c>
      <c r="F311"/>
    </row>
    <row r="312" spans="1:6" ht="12.75">
      <c r="A312" s="75">
        <f>'Rangiroa Tides Reformat'!A309</f>
        <v>41947</v>
      </c>
      <c r="B312" s="23" t="str">
        <f>'Rangiroa Tides Reformat'!B309</f>
        <v>Tue</v>
      </c>
      <c r="C312" s="21">
        <f>IF(VLOOKUP(A312,'Rangiroa Tides Reformat'!$A$2:$E$366,4)="H",VLOOKUP(A312,'Rangiroa Tides Reformat'!$A$2:$E$366,3),VLOOKUP(A312,'Rangiroa Tides Reformat'!$A$2:$E$366,5))</f>
        <v>0.08055555555555556</v>
      </c>
      <c r="D312" s="21">
        <f t="shared" si="9"/>
        <v>0.026388888888888892</v>
      </c>
      <c r="E312" s="21">
        <f t="shared" si="8"/>
        <v>0.025345679012345718</v>
      </c>
      <c r="F312"/>
    </row>
    <row r="313" spans="1:6" ht="12.75">
      <c r="A313" s="75">
        <f>'Rangiroa Tides Reformat'!A310</f>
        <v>41948</v>
      </c>
      <c r="B313" s="23" t="str">
        <f>'Rangiroa Tides Reformat'!B310</f>
        <v>Wed</v>
      </c>
      <c r="C313" s="21">
        <f>IF(VLOOKUP(A313,'Rangiroa Tides Reformat'!$A$2:$E$366,4)="H",VLOOKUP(A313,'Rangiroa Tides Reformat'!$A$2:$E$366,3),VLOOKUP(A313,'Rangiroa Tides Reformat'!$A$2:$E$366,5))</f>
        <v>0.11527777777777777</v>
      </c>
      <c r="D313" s="21">
        <f t="shared" si="9"/>
        <v>0.0611111111111111</v>
      </c>
      <c r="E313" s="21">
        <f t="shared" si="8"/>
        <v>0.06006790123456793</v>
      </c>
      <c r="F313"/>
    </row>
    <row r="314" spans="1:6" ht="12.75">
      <c r="A314" s="75">
        <f>'Rangiroa Tides Reformat'!A311</f>
        <v>41949</v>
      </c>
      <c r="B314" s="23" t="str">
        <f>'Rangiroa Tides Reformat'!B311</f>
        <v>Thu</v>
      </c>
      <c r="C314" s="21">
        <f>IF(VLOOKUP(A314,'Rangiroa Tides Reformat'!$A$2:$E$366,4)="H",VLOOKUP(A314,'Rangiroa Tides Reformat'!$A$2:$E$366,3),VLOOKUP(A314,'Rangiroa Tides Reformat'!$A$2:$E$366,5))</f>
        <v>0.15</v>
      </c>
      <c r="D314" s="21">
        <f t="shared" si="9"/>
        <v>0.09583333333333333</v>
      </c>
      <c r="E314" s="21">
        <f t="shared" si="8"/>
        <v>0.09479012345679015</v>
      </c>
      <c r="F314"/>
    </row>
    <row r="315" spans="1:6" ht="12.75">
      <c r="A315" s="75">
        <f>'Rangiroa Tides Reformat'!A312</f>
        <v>41950</v>
      </c>
      <c r="B315" s="23" t="str">
        <f>'Rangiroa Tides Reformat'!B312</f>
        <v>Fri</v>
      </c>
      <c r="C315" s="21">
        <f>IF(VLOOKUP(A315,'Rangiroa Tides Reformat'!$A$2:$E$366,4)="H",VLOOKUP(A315,'Rangiroa Tides Reformat'!$A$2:$E$366,3),VLOOKUP(A315,'Rangiroa Tides Reformat'!$A$2:$E$366,5))</f>
        <v>0.18472222222222223</v>
      </c>
      <c r="D315" s="21">
        <f t="shared" si="9"/>
        <v>0.13055555555555556</v>
      </c>
      <c r="E315" s="21">
        <f t="shared" si="8"/>
        <v>0.12951234567901238</v>
      </c>
      <c r="F315"/>
    </row>
    <row r="316" spans="1:6" ht="12.75">
      <c r="A316" s="75">
        <f>'Rangiroa Tides Reformat'!A313</f>
        <v>41951</v>
      </c>
      <c r="B316" s="23" t="str">
        <f>'Rangiroa Tides Reformat'!B313</f>
        <v>Sat</v>
      </c>
      <c r="C316" s="21">
        <f>IF(VLOOKUP(A316,'Rangiroa Tides Reformat'!$A$2:$E$366,4)="H",VLOOKUP(A316,'Rangiroa Tides Reformat'!$A$2:$E$366,3),VLOOKUP(A316,'Rangiroa Tides Reformat'!$A$2:$E$366,5))</f>
        <v>0.21944444444444444</v>
      </c>
      <c r="D316" s="21">
        <f t="shared" si="9"/>
        <v>0.16527777777777777</v>
      </c>
      <c r="E316" s="21">
        <f t="shared" si="8"/>
        <v>0.16423456790123458</v>
      </c>
      <c r="F316"/>
    </row>
    <row r="317" spans="1:6" ht="12.75">
      <c r="A317" s="75">
        <f>'Rangiroa Tides Reformat'!A314</f>
        <v>41952</v>
      </c>
      <c r="B317" s="23" t="str">
        <f>'Rangiroa Tides Reformat'!B314</f>
        <v>Sun</v>
      </c>
      <c r="C317" s="21">
        <f>IF(VLOOKUP(A317,'Rangiroa Tides Reformat'!$A$2:$E$366,4)="H",VLOOKUP(A317,'Rangiroa Tides Reformat'!$A$2:$E$366,3),VLOOKUP(A317,'Rangiroa Tides Reformat'!$A$2:$E$366,5))</f>
        <v>0.2555555555555556</v>
      </c>
      <c r="D317" s="21">
        <f t="shared" si="9"/>
        <v>0.20138888888888892</v>
      </c>
      <c r="E317" s="21">
        <f t="shared" si="8"/>
        <v>0.20034567901234573</v>
      </c>
      <c r="F317"/>
    </row>
    <row r="318" spans="1:6" ht="12.75">
      <c r="A318" s="75">
        <f>'Rangiroa Tides Reformat'!A315</f>
        <v>41953</v>
      </c>
      <c r="B318" s="23" t="str">
        <f>'Rangiroa Tides Reformat'!B315</f>
        <v>Mon</v>
      </c>
      <c r="C318" s="21">
        <f>IF(VLOOKUP(A318,'Rangiroa Tides Reformat'!$A$2:$E$366,4)="H",VLOOKUP(A318,'Rangiroa Tides Reformat'!$A$2:$E$366,3),VLOOKUP(A318,'Rangiroa Tides Reformat'!$A$2:$E$366,5))</f>
        <v>0.29305555555555557</v>
      </c>
      <c r="D318" s="21">
        <f t="shared" si="9"/>
        <v>0.2388888888888889</v>
      </c>
      <c r="E318" s="21">
        <f t="shared" si="8"/>
        <v>0.2378456790123457</v>
      </c>
      <c r="F318"/>
    </row>
    <row r="319" spans="1:6" ht="12.75">
      <c r="A319" s="75">
        <f>'Rangiroa Tides Reformat'!A316</f>
        <v>41954</v>
      </c>
      <c r="B319" s="23" t="str">
        <f>'Rangiroa Tides Reformat'!B316</f>
        <v>Tue</v>
      </c>
      <c r="C319" s="21">
        <f>IF(VLOOKUP(A319,'Rangiroa Tides Reformat'!$A$2:$E$366,4)="H",VLOOKUP(A319,'Rangiroa Tides Reformat'!$A$2:$E$366,3),VLOOKUP(A319,'Rangiroa Tides Reformat'!$A$2:$E$366,5))</f>
        <v>0.33194444444444443</v>
      </c>
      <c r="D319" s="21">
        <f t="shared" si="9"/>
        <v>0.2777777777777778</v>
      </c>
      <c r="E319" s="21">
        <f t="shared" si="8"/>
        <v>0.2767345679012346</v>
      </c>
      <c r="F319"/>
    </row>
    <row r="320" spans="1:6" ht="12.75">
      <c r="A320" s="75">
        <f>'Rangiroa Tides Reformat'!A317</f>
        <v>41955</v>
      </c>
      <c r="B320" s="23" t="str">
        <f>'Rangiroa Tides Reformat'!B317</f>
        <v>Wed</v>
      </c>
      <c r="C320" s="21">
        <f>IF(VLOOKUP(A320,'Rangiroa Tides Reformat'!$A$2:$E$366,4)="H",VLOOKUP(A320,'Rangiroa Tides Reformat'!$A$2:$E$366,3),VLOOKUP(A320,'Rangiroa Tides Reformat'!$A$2:$E$366,5))</f>
        <v>0.37222222222222223</v>
      </c>
      <c r="D320" s="21">
        <f t="shared" si="9"/>
        <v>0.31805555555555554</v>
      </c>
      <c r="E320" s="21">
        <f t="shared" si="8"/>
        <v>0.3170123456790124</v>
      </c>
      <c r="F320"/>
    </row>
    <row r="321" spans="1:6" ht="12.75">
      <c r="A321" s="75">
        <f>'Rangiroa Tides Reformat'!A318</f>
        <v>41956</v>
      </c>
      <c r="B321" s="23" t="str">
        <f>'Rangiroa Tides Reformat'!B318</f>
        <v>Thu</v>
      </c>
      <c r="C321" s="21">
        <f>IF(VLOOKUP(A321,'Rangiroa Tides Reformat'!$A$2:$E$366,4)="H",VLOOKUP(A321,'Rangiroa Tides Reformat'!$A$2:$E$366,3),VLOOKUP(A321,'Rangiroa Tides Reformat'!$A$2:$E$366,5))</f>
        <v>0.41111111111111115</v>
      </c>
      <c r="D321" s="21">
        <f t="shared" si="9"/>
        <v>0.3569444444444445</v>
      </c>
      <c r="E321" s="21">
        <f t="shared" si="8"/>
        <v>0.3559012345679013</v>
      </c>
      <c r="F321"/>
    </row>
    <row r="322" spans="1:6" ht="12.75">
      <c r="A322" s="75">
        <f>'Rangiroa Tides Reformat'!A319</f>
        <v>41957</v>
      </c>
      <c r="B322" s="23" t="str">
        <f>'Rangiroa Tides Reformat'!B319</f>
        <v>Fri</v>
      </c>
      <c r="C322" s="21">
        <f>IF(VLOOKUP(A322,'Rangiroa Tides Reformat'!$A$2:$E$366,4)="H",VLOOKUP(A322,'Rangiroa Tides Reformat'!$A$2:$E$366,3),VLOOKUP(A322,'Rangiroa Tides Reformat'!$A$2:$E$366,5))</f>
        <v>0.4472222222222222</v>
      </c>
      <c r="D322" s="21">
        <f t="shared" si="9"/>
        <v>0.3930555555555555</v>
      </c>
      <c r="E322" s="21">
        <f t="shared" si="8"/>
        <v>0.39201234567901233</v>
      </c>
      <c r="F322"/>
    </row>
    <row r="323" spans="1:9" ht="12.75">
      <c r="A323" s="75">
        <f>'Rangiroa Tides Reformat'!A320</f>
        <v>41958</v>
      </c>
      <c r="B323" s="23" t="str">
        <f>'Rangiroa Tides Reformat'!B320</f>
        <v>Sat</v>
      </c>
      <c r="C323" s="21">
        <f>IF(VLOOKUP(A323,'Rangiroa Tides Reformat'!$A$2:$E$366,4)="H",VLOOKUP(A323,'Rangiroa Tides Reformat'!$A$2:$E$366,3),VLOOKUP(A323,'Rangiroa Tides Reformat'!$A$2:$E$366,5))</f>
        <v>0.4798611111111111</v>
      </c>
      <c r="D323" s="21">
        <f t="shared" si="9"/>
        <v>0.4256944444444445</v>
      </c>
      <c r="E323" s="21">
        <f t="shared" si="8"/>
        <v>0.42465123456790127</v>
      </c>
      <c r="G323" s="21"/>
      <c r="H323" s="21"/>
      <c r="I323" s="21"/>
    </row>
    <row r="324" spans="1:6" ht="12.75">
      <c r="A324" s="75">
        <f>'Rangiroa Tides Reformat'!A321</f>
        <v>41959</v>
      </c>
      <c r="B324" s="23" t="str">
        <f>'Rangiroa Tides Reformat'!B321</f>
        <v>Sun</v>
      </c>
      <c r="C324" s="21">
        <f>IF(VLOOKUP(A324,'Rangiroa Tides Reformat'!$A$2:$E$366,4)="H",VLOOKUP(A324,'Rangiroa Tides Reformat'!$A$2:$E$366,3),VLOOKUP(A324,'Rangiroa Tides Reformat'!$A$2:$E$366,5))</f>
        <v>0.5083333333333333</v>
      </c>
      <c r="D324" s="21">
        <f t="shared" si="9"/>
        <v>0.4541666666666666</v>
      </c>
      <c r="E324" s="21">
        <f t="shared" si="8"/>
        <v>0.45312345679012345</v>
      </c>
      <c r="F324"/>
    </row>
    <row r="325" spans="1:6" ht="12.75">
      <c r="A325" s="75">
        <f>'Rangiroa Tides Reformat'!A322</f>
        <v>41960</v>
      </c>
      <c r="B325" s="23" t="str">
        <f>'Rangiroa Tides Reformat'!B322</f>
        <v>Mon</v>
      </c>
      <c r="C325" s="21">
        <f>IF(VLOOKUP(A325,'Rangiroa Tides Reformat'!$A$2:$E$366,4)="H",VLOOKUP(A325,'Rangiroa Tides Reformat'!$A$2:$E$366,3),VLOOKUP(A325,'Rangiroa Tides Reformat'!$A$2:$E$366,5))</f>
        <v>0.02152777777777778</v>
      </c>
      <c r="D325" s="21">
        <f t="shared" si="9"/>
        <v>-0.032638888888888884</v>
      </c>
      <c r="E325" s="21">
        <f aca="true" t="shared" si="10" ref="E325:E369">(C325-($E$1-$E$2)/($E$3-$E$2)*$F$3)+fudge_factor</f>
        <v>-0.03368209876543206</v>
      </c>
      <c r="F325"/>
    </row>
    <row r="326" spans="1:6" ht="12.75">
      <c r="A326" s="75">
        <f>'Rangiroa Tides Reformat'!A323</f>
        <v>41961</v>
      </c>
      <c r="B326" s="23" t="str">
        <f>'Rangiroa Tides Reformat'!B323</f>
        <v>Tue</v>
      </c>
      <c r="C326" s="21">
        <f>IF(VLOOKUP(A326,'Rangiroa Tides Reformat'!$A$2:$E$366,4)="H",VLOOKUP(A326,'Rangiroa Tides Reformat'!$A$2:$E$366,3),VLOOKUP(A326,'Rangiroa Tides Reformat'!$A$2:$E$366,5))</f>
        <v>0.049305555555555554</v>
      </c>
      <c r="D326" s="21">
        <f aca="true" t="shared" si="11" ref="D326:D369">C326-$F$3</f>
        <v>-0.004861111111111115</v>
      </c>
      <c r="E326" s="21">
        <f t="shared" si="10"/>
        <v>-0.005904320987654289</v>
      </c>
      <c r="F326"/>
    </row>
    <row r="327" spans="1:6" ht="12.75">
      <c r="A327" s="75">
        <f>'Rangiroa Tides Reformat'!A324</f>
        <v>41962</v>
      </c>
      <c r="B327" s="23" t="str">
        <f>'Rangiroa Tides Reformat'!B324</f>
        <v>Wed</v>
      </c>
      <c r="C327" s="21">
        <f>IF(VLOOKUP(A327,'Rangiroa Tides Reformat'!$A$2:$E$366,4)="H",VLOOKUP(A327,'Rangiroa Tides Reformat'!$A$2:$E$366,3),VLOOKUP(A327,'Rangiroa Tides Reformat'!$A$2:$E$366,5))</f>
        <v>0.0763888888888889</v>
      </c>
      <c r="D327" s="21">
        <f t="shared" si="11"/>
        <v>0.022222222222222227</v>
      </c>
      <c r="E327" s="21">
        <f t="shared" si="10"/>
        <v>0.021179012345679052</v>
      </c>
      <c r="F327"/>
    </row>
    <row r="328" spans="1:6" ht="12.75">
      <c r="A328" s="75">
        <f>'Rangiroa Tides Reformat'!A325</f>
        <v>41963</v>
      </c>
      <c r="B328" s="23" t="str">
        <f>'Rangiroa Tides Reformat'!B325</f>
        <v>Thu</v>
      </c>
      <c r="C328" s="21">
        <f>IF(VLOOKUP(A328,'Rangiroa Tides Reformat'!$A$2:$E$366,4)="H",VLOOKUP(A328,'Rangiroa Tides Reformat'!$A$2:$E$366,3),VLOOKUP(A328,'Rangiroa Tides Reformat'!$A$2:$E$366,5))</f>
        <v>0.10416666666666667</v>
      </c>
      <c r="D328" s="21">
        <f t="shared" si="11"/>
        <v>0.05</v>
      </c>
      <c r="E328" s="21">
        <f t="shared" si="10"/>
        <v>0.04895679012345683</v>
      </c>
      <c r="F328"/>
    </row>
    <row r="329" spans="1:6" ht="12.75">
      <c r="A329" s="75">
        <f>'Rangiroa Tides Reformat'!A326</f>
        <v>41964</v>
      </c>
      <c r="B329" s="23" t="str">
        <f>'Rangiroa Tides Reformat'!B326</f>
        <v>Fri</v>
      </c>
      <c r="C329" s="21">
        <f>IF(VLOOKUP(A329,'Rangiroa Tides Reformat'!$A$2:$E$366,4)="H",VLOOKUP(A329,'Rangiroa Tides Reformat'!$A$2:$E$366,3),VLOOKUP(A329,'Rangiroa Tides Reformat'!$A$2:$E$366,5))</f>
        <v>0.13333333333333333</v>
      </c>
      <c r="D329" s="21">
        <f t="shared" si="11"/>
        <v>0.07916666666666666</v>
      </c>
      <c r="E329" s="21">
        <f t="shared" si="10"/>
        <v>0.07812345679012349</v>
      </c>
      <c r="F329"/>
    </row>
    <row r="330" spans="1:6" ht="12.75">
      <c r="A330" s="75">
        <f>'Rangiroa Tides Reformat'!A327</f>
        <v>41965</v>
      </c>
      <c r="B330" s="23" t="str">
        <f>'Rangiroa Tides Reformat'!B327</f>
        <v>Sat</v>
      </c>
      <c r="C330" s="21">
        <f>IF(VLOOKUP(A330,'Rangiroa Tides Reformat'!$A$2:$E$366,4)="H",VLOOKUP(A330,'Rangiroa Tides Reformat'!$A$2:$E$366,3),VLOOKUP(A330,'Rangiroa Tides Reformat'!$A$2:$E$366,5))</f>
        <v>0.1638888888888889</v>
      </c>
      <c r="D330" s="21">
        <f t="shared" si="11"/>
        <v>0.10972222222222222</v>
      </c>
      <c r="E330" s="21">
        <f t="shared" si="10"/>
        <v>0.10867901234567905</v>
      </c>
      <c r="F330"/>
    </row>
    <row r="331" spans="1:6" ht="12.75">
      <c r="A331" s="75">
        <f>'Rangiroa Tides Reformat'!A328</f>
        <v>41966</v>
      </c>
      <c r="B331" s="23" t="str">
        <f>'Rangiroa Tides Reformat'!B328</f>
        <v>Sun</v>
      </c>
      <c r="C331" s="21">
        <f>IF(VLOOKUP(A331,'Rangiroa Tides Reformat'!$A$2:$E$366,4)="H",VLOOKUP(A331,'Rangiroa Tides Reformat'!$A$2:$E$366,3),VLOOKUP(A331,'Rangiroa Tides Reformat'!$A$2:$E$366,5))</f>
        <v>0.19722222222222222</v>
      </c>
      <c r="D331" s="21">
        <f t="shared" si="11"/>
        <v>0.14305555555555555</v>
      </c>
      <c r="E331" s="21">
        <f t="shared" si="10"/>
        <v>0.1420123456790124</v>
      </c>
      <c r="F331"/>
    </row>
    <row r="332" spans="1:6" ht="12.75">
      <c r="A332" s="75">
        <f>'Rangiroa Tides Reformat'!A329</f>
        <v>41967</v>
      </c>
      <c r="B332" s="23" t="str">
        <f>'Rangiroa Tides Reformat'!B329</f>
        <v>Mon</v>
      </c>
      <c r="C332" s="21">
        <f>IF(VLOOKUP(A332,'Rangiroa Tides Reformat'!$A$2:$E$366,4)="H",VLOOKUP(A332,'Rangiroa Tides Reformat'!$A$2:$E$366,3),VLOOKUP(A332,'Rangiroa Tides Reformat'!$A$2:$E$366,5))</f>
        <v>0.23263888888888887</v>
      </c>
      <c r="D332" s="21">
        <f t="shared" si="11"/>
        <v>0.1784722222222222</v>
      </c>
      <c r="E332" s="21">
        <f t="shared" si="10"/>
        <v>0.17742901234567904</v>
      </c>
      <c r="F332"/>
    </row>
    <row r="333" spans="1:6" ht="12.75">
      <c r="A333" s="75">
        <f>'Rangiroa Tides Reformat'!A330</f>
        <v>41968</v>
      </c>
      <c r="B333" s="23" t="str">
        <f>'Rangiroa Tides Reformat'!B330</f>
        <v>Tue</v>
      </c>
      <c r="C333" s="21">
        <f>IF(VLOOKUP(A333,'Rangiroa Tides Reformat'!$A$2:$E$366,4)="H",VLOOKUP(A333,'Rangiroa Tides Reformat'!$A$2:$E$366,3),VLOOKUP(A333,'Rangiroa Tides Reformat'!$A$2:$E$366,5))</f>
        <v>0.2708333333333333</v>
      </c>
      <c r="D333" s="21">
        <f t="shared" si="11"/>
        <v>0.21666666666666665</v>
      </c>
      <c r="E333" s="21">
        <f t="shared" si="10"/>
        <v>0.21562345679012346</v>
      </c>
      <c r="F333"/>
    </row>
    <row r="334" spans="1:6" ht="12.75">
      <c r="A334" s="75">
        <f>'Rangiroa Tides Reformat'!A331</f>
        <v>41969</v>
      </c>
      <c r="B334" s="23" t="str">
        <f>'Rangiroa Tides Reformat'!B331</f>
        <v>Wed</v>
      </c>
      <c r="C334" s="21">
        <f>IF(VLOOKUP(A334,'Rangiroa Tides Reformat'!$A$2:$E$366,4)="H",VLOOKUP(A334,'Rangiroa Tides Reformat'!$A$2:$E$366,3),VLOOKUP(A334,'Rangiroa Tides Reformat'!$A$2:$E$366,5))</f>
        <v>0.31180555555555556</v>
      </c>
      <c r="D334" s="21">
        <f t="shared" si="11"/>
        <v>0.25763888888888886</v>
      </c>
      <c r="E334" s="21">
        <f t="shared" si="10"/>
        <v>0.2565956790123457</v>
      </c>
      <c r="F334"/>
    </row>
    <row r="335" spans="1:6" ht="12.75">
      <c r="A335" s="75">
        <f>'Rangiroa Tides Reformat'!A332</f>
        <v>41970</v>
      </c>
      <c r="B335" s="23" t="str">
        <f>'Rangiroa Tides Reformat'!B332</f>
        <v>Thu</v>
      </c>
      <c r="C335" s="21">
        <f>IF(VLOOKUP(A335,'Rangiroa Tides Reformat'!$A$2:$E$366,4)="H",VLOOKUP(A335,'Rangiroa Tides Reformat'!$A$2:$E$366,3),VLOOKUP(A335,'Rangiroa Tides Reformat'!$A$2:$E$366,5))</f>
        <v>0.35555555555555557</v>
      </c>
      <c r="D335" s="21">
        <f t="shared" si="11"/>
        <v>0.30138888888888893</v>
      </c>
      <c r="E335" s="21">
        <f t="shared" si="10"/>
        <v>0.3003456790123457</v>
      </c>
      <c r="F335"/>
    </row>
    <row r="336" spans="1:6" ht="12.75">
      <c r="A336" s="75">
        <f>'Rangiroa Tides Reformat'!A333</f>
        <v>41971</v>
      </c>
      <c r="B336" s="23" t="str">
        <f>'Rangiroa Tides Reformat'!B333</f>
        <v>Fri</v>
      </c>
      <c r="C336" s="21">
        <f>IF(VLOOKUP(A336,'Rangiroa Tides Reformat'!$A$2:$E$366,4)="H",VLOOKUP(A336,'Rangiroa Tides Reformat'!$A$2:$E$366,3),VLOOKUP(A336,'Rangiroa Tides Reformat'!$A$2:$E$366,5))</f>
        <v>0.3993055555555556</v>
      </c>
      <c r="D336" s="21">
        <f t="shared" si="11"/>
        <v>0.3451388888888889</v>
      </c>
      <c r="E336" s="21">
        <f t="shared" si="10"/>
        <v>0.3440956790123457</v>
      </c>
      <c r="F336"/>
    </row>
    <row r="337" spans="1:6" ht="12.75">
      <c r="A337" s="75">
        <f>'Rangiroa Tides Reformat'!A334</f>
        <v>41972</v>
      </c>
      <c r="B337" s="23" t="str">
        <f>'Rangiroa Tides Reformat'!B334</f>
        <v>Sat</v>
      </c>
      <c r="C337" s="21">
        <f>IF(VLOOKUP(A337,'Rangiroa Tides Reformat'!$A$2:$E$366,4)="H",VLOOKUP(A337,'Rangiroa Tides Reformat'!$A$2:$E$366,3),VLOOKUP(A337,'Rangiroa Tides Reformat'!$A$2:$E$366,5))</f>
        <v>0.44236111111111115</v>
      </c>
      <c r="D337" s="21">
        <f t="shared" si="11"/>
        <v>0.3881944444444445</v>
      </c>
      <c r="E337" s="21">
        <f t="shared" si="10"/>
        <v>0.3871512345679013</v>
      </c>
      <c r="F337"/>
    </row>
    <row r="338" spans="1:6" ht="12.75">
      <c r="A338" s="75">
        <f>'Rangiroa Tides Reformat'!A335</f>
        <v>41973</v>
      </c>
      <c r="B338" s="23" t="str">
        <f>'Rangiroa Tides Reformat'!B335</f>
        <v>Sun</v>
      </c>
      <c r="C338" s="21">
        <f>IF(VLOOKUP(A338,'Rangiroa Tides Reformat'!$A$2:$E$366,4)="H",VLOOKUP(A338,'Rangiroa Tides Reformat'!$A$2:$E$366,3),VLOOKUP(A338,'Rangiroa Tides Reformat'!$A$2:$E$366,5))</f>
        <v>0.48333333333333334</v>
      </c>
      <c r="D338" s="21">
        <f t="shared" si="11"/>
        <v>0.4291666666666667</v>
      </c>
      <c r="E338" s="21">
        <f t="shared" si="10"/>
        <v>0.4281234567901235</v>
      </c>
      <c r="F338"/>
    </row>
    <row r="339" spans="1:6" ht="12.75">
      <c r="A339" s="75">
        <f>'Rangiroa Tides Reformat'!A336</f>
        <v>41974</v>
      </c>
      <c r="B339" s="23" t="str">
        <f>'Rangiroa Tides Reformat'!B336</f>
        <v>Mon</v>
      </c>
      <c r="C339" s="21">
        <f>IF(VLOOKUP(A339,'Rangiroa Tides Reformat'!$A$2:$E$366,4)="H",VLOOKUP(A339,'Rangiroa Tides Reformat'!$A$2:$E$366,3),VLOOKUP(A339,'Rangiroa Tides Reformat'!$A$2:$E$366,5))</f>
        <v>0.5215277777777778</v>
      </c>
      <c r="D339" s="21">
        <f t="shared" si="11"/>
        <v>0.4673611111111111</v>
      </c>
      <c r="E339" s="21">
        <f t="shared" si="10"/>
        <v>0.46631790123456796</v>
      </c>
      <c r="F339"/>
    </row>
    <row r="340" spans="1:6" ht="12.75">
      <c r="A340" s="75">
        <f>'Rangiroa Tides Reformat'!A337</f>
        <v>41975</v>
      </c>
      <c r="B340" s="23" t="str">
        <f>'Rangiroa Tides Reformat'!B337</f>
        <v>Tue</v>
      </c>
      <c r="C340" s="21">
        <f>IF(VLOOKUP(A340,'Rangiroa Tides Reformat'!$A$2:$E$366,4)="H",VLOOKUP(A340,'Rangiroa Tides Reformat'!$A$2:$E$366,3),VLOOKUP(A340,'Rangiroa Tides Reformat'!$A$2:$E$366,5))</f>
        <v>0.035416666666666666</v>
      </c>
      <c r="D340" s="21">
        <f t="shared" si="11"/>
        <v>-0.018750000000000003</v>
      </c>
      <c r="E340" s="21">
        <f t="shared" si="10"/>
        <v>-0.019793209876543177</v>
      </c>
      <c r="F340"/>
    </row>
    <row r="341" spans="1:6" ht="12.75">
      <c r="A341" s="75">
        <f>'Rangiroa Tides Reformat'!A338</f>
        <v>41976</v>
      </c>
      <c r="B341" s="23" t="str">
        <f>'Rangiroa Tides Reformat'!B338</f>
        <v>Wed</v>
      </c>
      <c r="C341" s="21">
        <f>IF(VLOOKUP(A341,'Rangiroa Tides Reformat'!$A$2:$E$366,4)="H",VLOOKUP(A341,'Rangiroa Tides Reformat'!$A$2:$E$366,3),VLOOKUP(A341,'Rangiroa Tides Reformat'!$A$2:$E$366,5))</f>
        <v>0.07222222222222223</v>
      </c>
      <c r="D341" s="21">
        <f t="shared" si="11"/>
        <v>0.01805555555555556</v>
      </c>
      <c r="E341" s="21">
        <f t="shared" si="10"/>
        <v>0.017012345679012386</v>
      </c>
      <c r="F341"/>
    </row>
    <row r="342" spans="1:6" ht="12.75">
      <c r="A342" s="75">
        <f>'Rangiroa Tides Reformat'!A339</f>
        <v>41977</v>
      </c>
      <c r="B342" s="23" t="str">
        <f>'Rangiroa Tides Reformat'!B339</f>
        <v>Thu</v>
      </c>
      <c r="C342" s="21">
        <f>IF(VLOOKUP(A342,'Rangiroa Tides Reformat'!$A$2:$E$366,4)="H",VLOOKUP(A342,'Rangiroa Tides Reformat'!$A$2:$E$366,3),VLOOKUP(A342,'Rangiroa Tides Reformat'!$A$2:$E$366,5))</f>
        <v>0.10625</v>
      </c>
      <c r="D342" s="21">
        <f t="shared" si="11"/>
        <v>0.05208333333333333</v>
      </c>
      <c r="E342" s="21">
        <f t="shared" si="10"/>
        <v>0.051040123456790154</v>
      </c>
      <c r="F342"/>
    </row>
    <row r="343" spans="1:6" ht="12.75">
      <c r="A343" s="75">
        <f>'Rangiroa Tides Reformat'!A340</f>
        <v>41978</v>
      </c>
      <c r="B343" s="23" t="str">
        <f>'Rangiroa Tides Reformat'!B340</f>
        <v>Fri</v>
      </c>
      <c r="C343" s="21">
        <f>IF(VLOOKUP(A343,'Rangiroa Tides Reformat'!$A$2:$E$366,4)="H",VLOOKUP(A343,'Rangiroa Tides Reformat'!$A$2:$E$366,3),VLOOKUP(A343,'Rangiroa Tides Reformat'!$A$2:$E$366,5))</f>
        <v>0.13958333333333334</v>
      </c>
      <c r="D343" s="21">
        <f t="shared" si="11"/>
        <v>0.08541666666666667</v>
      </c>
      <c r="E343" s="21">
        <f t="shared" si="10"/>
        <v>0.0843734567901235</v>
      </c>
      <c r="F343"/>
    </row>
    <row r="344" spans="1:6" ht="12.75">
      <c r="A344" s="75">
        <f>'Rangiroa Tides Reformat'!A341</f>
        <v>41979</v>
      </c>
      <c r="B344" s="23" t="str">
        <f>'Rangiroa Tides Reformat'!B341</f>
        <v>Sat</v>
      </c>
      <c r="C344" s="21">
        <f>IF(VLOOKUP(A344,'Rangiroa Tides Reformat'!$A$2:$E$366,4)="H",VLOOKUP(A344,'Rangiroa Tides Reformat'!$A$2:$E$366,3),VLOOKUP(A344,'Rangiroa Tides Reformat'!$A$2:$E$366,5))</f>
        <v>0.17152777777777775</v>
      </c>
      <c r="D344" s="21">
        <f t="shared" si="11"/>
        <v>0.11736111111111108</v>
      </c>
      <c r="E344" s="21">
        <f t="shared" si="10"/>
        <v>0.11631790123456791</v>
      </c>
      <c r="F344"/>
    </row>
    <row r="345" spans="1:6" ht="12.75">
      <c r="A345" s="75">
        <f>'Rangiroa Tides Reformat'!A342</f>
        <v>41980</v>
      </c>
      <c r="B345" s="23" t="str">
        <f>'Rangiroa Tides Reformat'!B342</f>
        <v>Sun</v>
      </c>
      <c r="C345" s="21">
        <f>IF(VLOOKUP(A345,'Rangiroa Tides Reformat'!$A$2:$E$366,4)="H",VLOOKUP(A345,'Rangiroa Tides Reformat'!$A$2:$E$366,3),VLOOKUP(A345,'Rangiroa Tides Reformat'!$A$2:$E$366,5))</f>
        <v>0.2034722222222222</v>
      </c>
      <c r="D345" s="21">
        <f t="shared" si="11"/>
        <v>0.14930555555555552</v>
      </c>
      <c r="E345" s="21">
        <f t="shared" si="10"/>
        <v>0.14826234567901236</v>
      </c>
      <c r="F345"/>
    </row>
    <row r="346" spans="1:6" ht="12.75">
      <c r="A346" s="75">
        <f>'Rangiroa Tides Reformat'!A343</f>
        <v>41981</v>
      </c>
      <c r="B346" s="23" t="str">
        <f>'Rangiroa Tides Reformat'!B343</f>
        <v>Mon</v>
      </c>
      <c r="C346" s="21">
        <f>IF(VLOOKUP(A346,'Rangiroa Tides Reformat'!$A$2:$E$366,4)="H",VLOOKUP(A346,'Rangiroa Tides Reformat'!$A$2:$E$366,3),VLOOKUP(A346,'Rangiroa Tides Reformat'!$A$2:$E$366,5))</f>
        <v>0.2354166666666667</v>
      </c>
      <c r="D346" s="21">
        <f t="shared" si="11"/>
        <v>0.18125000000000002</v>
      </c>
      <c r="E346" s="21">
        <f t="shared" si="10"/>
        <v>0.18020679012345686</v>
      </c>
      <c r="F346"/>
    </row>
    <row r="347" spans="1:6" ht="12.75">
      <c r="A347" s="75">
        <f>'Rangiroa Tides Reformat'!A344</f>
        <v>41982</v>
      </c>
      <c r="B347" s="23" t="str">
        <f>'Rangiroa Tides Reformat'!B344</f>
        <v>Tue</v>
      </c>
      <c r="C347" s="21">
        <f>IF(VLOOKUP(A347,'Rangiroa Tides Reformat'!$A$2:$E$366,4)="H",VLOOKUP(A347,'Rangiroa Tides Reformat'!$A$2:$E$366,3),VLOOKUP(A347,'Rangiroa Tides Reformat'!$A$2:$E$366,5))</f>
        <v>0.26875</v>
      </c>
      <c r="D347" s="21">
        <f t="shared" si="11"/>
        <v>0.21458333333333332</v>
      </c>
      <c r="E347" s="21">
        <f t="shared" si="10"/>
        <v>0.21354012345679013</v>
      </c>
      <c r="F347"/>
    </row>
    <row r="348" spans="1:6" ht="12.75">
      <c r="A348" s="75">
        <f>'Rangiroa Tides Reformat'!A345</f>
        <v>41983</v>
      </c>
      <c r="B348" s="23" t="str">
        <f>'Rangiroa Tides Reformat'!B345</f>
        <v>Wed</v>
      </c>
      <c r="C348" s="21">
        <f>IF(VLOOKUP(A348,'Rangiroa Tides Reformat'!$A$2:$E$366,4)="H",VLOOKUP(A348,'Rangiroa Tides Reformat'!$A$2:$E$366,3),VLOOKUP(A348,'Rangiroa Tides Reformat'!$A$2:$E$366,5))</f>
        <v>0.30277777777777776</v>
      </c>
      <c r="D348" s="21">
        <f t="shared" si="11"/>
        <v>0.2486111111111111</v>
      </c>
      <c r="E348" s="21">
        <f t="shared" si="10"/>
        <v>0.2475679012345679</v>
      </c>
      <c r="F348"/>
    </row>
    <row r="349" spans="1:6" ht="12.75">
      <c r="A349" s="75">
        <f>'Rangiroa Tides Reformat'!A346</f>
        <v>41984</v>
      </c>
      <c r="B349" s="23" t="str">
        <f>'Rangiroa Tides Reformat'!B346</f>
        <v>Thu</v>
      </c>
      <c r="C349" s="21">
        <f>IF(VLOOKUP(A349,'Rangiroa Tides Reformat'!$A$2:$E$366,4)="H",VLOOKUP(A349,'Rangiroa Tides Reformat'!$A$2:$E$366,3),VLOOKUP(A349,'Rangiroa Tides Reformat'!$A$2:$E$366,5))</f>
        <v>0.33819444444444446</v>
      </c>
      <c r="D349" s="21">
        <f t="shared" si="11"/>
        <v>0.28402777777777777</v>
      </c>
      <c r="E349" s="21">
        <f t="shared" si="10"/>
        <v>0.2829845679012346</v>
      </c>
      <c r="F349"/>
    </row>
    <row r="350" spans="1:6" ht="12.75">
      <c r="A350" s="75">
        <f>'Rangiroa Tides Reformat'!A347</f>
        <v>41985</v>
      </c>
      <c r="B350" s="23" t="str">
        <f>'Rangiroa Tides Reformat'!B347</f>
        <v>Fri</v>
      </c>
      <c r="C350" s="21">
        <f>IF(VLOOKUP(A350,'Rangiroa Tides Reformat'!$A$2:$E$366,4)="H",VLOOKUP(A350,'Rangiroa Tides Reformat'!$A$2:$E$366,3),VLOOKUP(A350,'Rangiroa Tides Reformat'!$A$2:$E$366,5))</f>
        <v>0.3743055555555555</v>
      </c>
      <c r="D350" s="21">
        <f t="shared" si="11"/>
        <v>0.32013888888888886</v>
      </c>
      <c r="E350" s="21">
        <f t="shared" si="10"/>
        <v>0.31909567901234565</v>
      </c>
      <c r="F350"/>
    </row>
    <row r="351" spans="1:6" ht="12.75">
      <c r="A351" s="75">
        <f>'Rangiroa Tides Reformat'!A348</f>
        <v>41986</v>
      </c>
      <c r="B351" s="23" t="str">
        <f>'Rangiroa Tides Reformat'!B348</f>
        <v>Sat</v>
      </c>
      <c r="C351" s="21">
        <f>IF(VLOOKUP(A351,'Rangiroa Tides Reformat'!$A$2:$E$366,4)="H",VLOOKUP(A351,'Rangiroa Tides Reformat'!$A$2:$E$366,3),VLOOKUP(A351,'Rangiroa Tides Reformat'!$A$2:$E$366,5))</f>
        <v>0.41041666666666665</v>
      </c>
      <c r="D351" s="21">
        <f t="shared" si="11"/>
        <v>0.35624999999999996</v>
      </c>
      <c r="E351" s="21">
        <f t="shared" si="10"/>
        <v>0.3552067901234568</v>
      </c>
      <c r="F351"/>
    </row>
    <row r="352" spans="1:6" ht="12.75">
      <c r="A352" s="75">
        <f>'Rangiroa Tides Reformat'!A349</f>
        <v>41987</v>
      </c>
      <c r="B352" s="23" t="str">
        <f>'Rangiroa Tides Reformat'!B349</f>
        <v>Sun</v>
      </c>
      <c r="C352" s="21">
        <f>IF(VLOOKUP(A352,'Rangiroa Tides Reformat'!$A$2:$E$366,4)="H",VLOOKUP(A352,'Rangiroa Tides Reformat'!$A$2:$E$366,3),VLOOKUP(A352,'Rangiroa Tides Reformat'!$A$2:$E$366,5))</f>
        <v>0.4451388888888889</v>
      </c>
      <c r="D352" s="21">
        <f t="shared" si="11"/>
        <v>0.3909722222222223</v>
      </c>
      <c r="E352" s="21">
        <f t="shared" si="10"/>
        <v>0.38992901234567906</v>
      </c>
      <c r="F352"/>
    </row>
    <row r="353" spans="1:6" ht="12.75">
      <c r="A353" s="75">
        <f>'Rangiroa Tides Reformat'!A350</f>
        <v>41988</v>
      </c>
      <c r="B353" s="23" t="str">
        <f>'Rangiroa Tides Reformat'!B350</f>
        <v>Mon</v>
      </c>
      <c r="C353" s="21">
        <f>IF(VLOOKUP(A353,'Rangiroa Tides Reformat'!$A$2:$E$366,4)="H",VLOOKUP(A353,'Rangiroa Tides Reformat'!$A$2:$E$366,3),VLOOKUP(A353,'Rangiroa Tides Reformat'!$A$2:$E$366,5))</f>
        <v>0.4770833333333333</v>
      </c>
      <c r="D353" s="21">
        <f t="shared" si="11"/>
        <v>0.4229166666666666</v>
      </c>
      <c r="E353" s="21">
        <f t="shared" si="10"/>
        <v>0.42187345679012345</v>
      </c>
      <c r="F353"/>
    </row>
    <row r="354" spans="1:6" ht="12.75">
      <c r="A354" s="75">
        <f>'Rangiroa Tides Reformat'!A351</f>
        <v>41989</v>
      </c>
      <c r="B354" s="23" t="str">
        <f>'Rangiroa Tides Reformat'!B351</f>
        <v>Tue</v>
      </c>
      <c r="C354" s="21">
        <f>IF(VLOOKUP(A354,'Rangiroa Tides Reformat'!$A$2:$E$366,4)="H",VLOOKUP(A354,'Rangiroa Tides Reformat'!$A$2:$E$366,3),VLOOKUP(A354,'Rangiroa Tides Reformat'!$A$2:$E$366,5))</f>
        <v>0.5076388888888889</v>
      </c>
      <c r="D354" s="21">
        <f t="shared" si="11"/>
        <v>0.45347222222222217</v>
      </c>
      <c r="E354" s="21">
        <f t="shared" si="10"/>
        <v>0.452429012345679</v>
      </c>
      <c r="F354"/>
    </row>
    <row r="355" spans="1:6" ht="12.75">
      <c r="A355" s="75">
        <f>'Rangiroa Tides Reformat'!A352</f>
        <v>41990</v>
      </c>
      <c r="B355" s="23" t="str">
        <f>'Rangiroa Tides Reformat'!B352</f>
        <v>Wed</v>
      </c>
      <c r="C355" s="21">
        <f>IF(VLOOKUP(A355,'Rangiroa Tides Reformat'!$A$2:$E$366,4)="H",VLOOKUP(A355,'Rangiroa Tides Reformat'!$A$2:$E$366,3),VLOOKUP(A355,'Rangiroa Tides Reformat'!$A$2:$E$366,5))</f>
        <v>0.022222222222222223</v>
      </c>
      <c r="D355" s="21">
        <f t="shared" si="11"/>
        <v>-0.03194444444444444</v>
      </c>
      <c r="E355" s="21">
        <f t="shared" si="10"/>
        <v>-0.03298765432098762</v>
      </c>
      <c r="F355"/>
    </row>
    <row r="356" spans="1:6" ht="12.75">
      <c r="A356" s="75">
        <f>'Rangiroa Tides Reformat'!A353</f>
        <v>41991</v>
      </c>
      <c r="B356" s="23" t="str">
        <f>'Rangiroa Tides Reformat'!B353</f>
        <v>Thu</v>
      </c>
      <c r="C356" s="21">
        <f>IF(VLOOKUP(A356,'Rangiroa Tides Reformat'!$A$2:$E$366,4)="H",VLOOKUP(A356,'Rangiroa Tides Reformat'!$A$2:$E$366,3),VLOOKUP(A356,'Rangiroa Tides Reformat'!$A$2:$E$366,5))</f>
        <v>0.05347222222222222</v>
      </c>
      <c r="D356" s="21">
        <f t="shared" si="11"/>
        <v>-0.0006944444444444489</v>
      </c>
      <c r="E356" s="21">
        <f t="shared" si="10"/>
        <v>-0.0017376543209876236</v>
      </c>
      <c r="F356"/>
    </row>
    <row r="357" spans="1:6" ht="12.75">
      <c r="A357" s="75">
        <f>'Rangiroa Tides Reformat'!A354</f>
        <v>41992</v>
      </c>
      <c r="B357" s="23" t="str">
        <f>'Rangiroa Tides Reformat'!B354</f>
        <v>Fri</v>
      </c>
      <c r="C357" s="21">
        <f>IF(VLOOKUP(A357,'Rangiroa Tides Reformat'!$A$2:$E$366,4)="H",VLOOKUP(A357,'Rangiroa Tides Reformat'!$A$2:$E$366,3),VLOOKUP(A357,'Rangiroa Tides Reformat'!$A$2:$E$366,5))</f>
        <v>0.08402777777777777</v>
      </c>
      <c r="D357" s="21">
        <f t="shared" si="11"/>
        <v>0.029861111111111102</v>
      </c>
      <c r="E357" s="21">
        <f t="shared" si="10"/>
        <v>0.028817901234567928</v>
      </c>
      <c r="F357"/>
    </row>
    <row r="358" spans="1:6" ht="12.75">
      <c r="A358" s="75">
        <f>'Rangiroa Tides Reformat'!A355</f>
        <v>41993</v>
      </c>
      <c r="B358" s="23" t="str">
        <f>'Rangiroa Tides Reformat'!B355</f>
        <v>Sat</v>
      </c>
      <c r="C358" s="21">
        <f>IF(VLOOKUP(A358,'Rangiroa Tides Reformat'!$A$2:$E$366,4)="H",VLOOKUP(A358,'Rangiroa Tides Reformat'!$A$2:$E$366,3),VLOOKUP(A358,'Rangiroa Tides Reformat'!$A$2:$E$366,5))</f>
        <v>0.11597222222222221</v>
      </c>
      <c r="D358" s="21">
        <f t="shared" si="11"/>
        <v>0.061805555555555544</v>
      </c>
      <c r="E358" s="21">
        <f t="shared" si="10"/>
        <v>0.06076234567901237</v>
      </c>
      <c r="F358"/>
    </row>
    <row r="359" spans="1:6" ht="12.75">
      <c r="A359" s="75">
        <f>'Rangiroa Tides Reformat'!A356</f>
        <v>41994</v>
      </c>
      <c r="B359" s="23" t="str">
        <f>'Rangiroa Tides Reformat'!B356</f>
        <v>Sun</v>
      </c>
      <c r="C359" s="21">
        <f>IF(VLOOKUP(A359,'Rangiroa Tides Reformat'!$A$2:$E$366,4)="H",VLOOKUP(A359,'Rangiroa Tides Reformat'!$A$2:$E$366,3),VLOOKUP(A359,'Rangiroa Tides Reformat'!$A$2:$E$366,5))</f>
        <v>0.14930555555555555</v>
      </c>
      <c r="D359" s="21">
        <f t="shared" si="11"/>
        <v>0.09513888888888888</v>
      </c>
      <c r="E359" s="21">
        <f t="shared" si="10"/>
        <v>0.09409567901234571</v>
      </c>
      <c r="F359"/>
    </row>
    <row r="360" spans="1:6" ht="12.75">
      <c r="A360" s="75">
        <f>'Rangiroa Tides Reformat'!A357</f>
        <v>41995</v>
      </c>
      <c r="B360" s="23" t="str">
        <f>'Rangiroa Tides Reformat'!B357</f>
        <v>Mon</v>
      </c>
      <c r="C360" s="21">
        <f>IF(VLOOKUP(A360,'Rangiroa Tides Reformat'!$A$2:$E$366,4)="H",VLOOKUP(A360,'Rangiroa Tides Reformat'!$A$2:$E$366,3),VLOOKUP(A360,'Rangiroa Tides Reformat'!$A$2:$E$366,5))</f>
        <v>0.18333333333333335</v>
      </c>
      <c r="D360" s="21">
        <f t="shared" si="11"/>
        <v>0.12916666666666668</v>
      </c>
      <c r="E360" s="21">
        <f t="shared" si="10"/>
        <v>0.1281234567901235</v>
      </c>
      <c r="F360"/>
    </row>
    <row r="361" spans="1:6" ht="12.75">
      <c r="A361" s="75">
        <f>'Rangiroa Tides Reformat'!A358</f>
        <v>41996</v>
      </c>
      <c r="B361" s="23" t="str">
        <f>'Rangiroa Tides Reformat'!B358</f>
        <v>Tue</v>
      </c>
      <c r="C361" s="21">
        <f>IF(VLOOKUP(A361,'Rangiroa Tides Reformat'!$A$2:$E$366,4)="H",VLOOKUP(A361,'Rangiroa Tides Reformat'!$A$2:$E$366,3),VLOOKUP(A361,'Rangiroa Tides Reformat'!$A$2:$E$366,5))</f>
        <v>0.22013888888888888</v>
      </c>
      <c r="D361" s="21">
        <f t="shared" si="11"/>
        <v>0.16597222222222222</v>
      </c>
      <c r="E361" s="21">
        <f t="shared" si="10"/>
        <v>0.16492901234567903</v>
      </c>
      <c r="F361"/>
    </row>
    <row r="362" spans="1:6" ht="12.75">
      <c r="A362" s="75">
        <f>'Rangiroa Tides Reformat'!A359</f>
        <v>41997</v>
      </c>
      <c r="B362" s="23" t="str">
        <f>'Rangiroa Tides Reformat'!B359</f>
        <v>Wed</v>
      </c>
      <c r="C362" s="21">
        <f>IF(VLOOKUP(A362,'Rangiroa Tides Reformat'!$A$2:$E$366,4)="H",VLOOKUP(A362,'Rangiroa Tides Reformat'!$A$2:$E$366,3),VLOOKUP(A362,'Rangiroa Tides Reformat'!$A$2:$E$366,5))</f>
        <v>0.25833333333333336</v>
      </c>
      <c r="D362" s="21">
        <f t="shared" si="11"/>
        <v>0.2041666666666667</v>
      </c>
      <c r="E362" s="21">
        <f t="shared" si="10"/>
        <v>0.2031234567901235</v>
      </c>
      <c r="F362"/>
    </row>
    <row r="363" spans="1:6" ht="12.75">
      <c r="A363" s="75">
        <f>'Rangiroa Tides Reformat'!A360</f>
        <v>41998</v>
      </c>
      <c r="B363" s="23" t="str">
        <f>'Rangiroa Tides Reformat'!B360</f>
        <v>Thu</v>
      </c>
      <c r="C363" s="21">
        <f>IF(VLOOKUP(A363,'Rangiroa Tides Reformat'!$A$2:$E$366,4)="H",VLOOKUP(A363,'Rangiroa Tides Reformat'!$A$2:$E$366,3),VLOOKUP(A363,'Rangiroa Tides Reformat'!$A$2:$E$366,5))</f>
        <v>0.2986111111111111</v>
      </c>
      <c r="D363" s="21">
        <f t="shared" si="11"/>
        <v>0.24444444444444444</v>
      </c>
      <c r="E363" s="21">
        <f t="shared" si="10"/>
        <v>0.24340123456790125</v>
      </c>
      <c r="F363"/>
    </row>
    <row r="364" spans="1:6" ht="12.75">
      <c r="A364" s="75">
        <f>'Rangiroa Tides Reformat'!A361</f>
        <v>41999</v>
      </c>
      <c r="B364" s="23" t="str">
        <f>'Rangiroa Tides Reformat'!B361</f>
        <v>Fri</v>
      </c>
      <c r="C364" s="21">
        <f>IF(VLOOKUP(A364,'Rangiroa Tides Reformat'!$A$2:$E$366,4)="H",VLOOKUP(A364,'Rangiroa Tides Reformat'!$A$2:$E$366,3),VLOOKUP(A364,'Rangiroa Tides Reformat'!$A$2:$E$366,5))</f>
        <v>0.3416666666666666</v>
      </c>
      <c r="D364" s="21">
        <f t="shared" si="11"/>
        <v>0.2875</v>
      </c>
      <c r="E364" s="21">
        <f t="shared" si="10"/>
        <v>0.28645679012345676</v>
      </c>
      <c r="F364"/>
    </row>
    <row r="365" spans="1:6" ht="12.75">
      <c r="A365" s="75">
        <f>'Rangiroa Tides Reformat'!A362</f>
        <v>42000</v>
      </c>
      <c r="B365" s="23" t="str">
        <f>'Rangiroa Tides Reformat'!B362</f>
        <v>Sat</v>
      </c>
      <c r="C365" s="21">
        <f>IF(VLOOKUP(A365,'Rangiroa Tides Reformat'!$A$2:$E$366,4)="H",VLOOKUP(A365,'Rangiroa Tides Reformat'!$A$2:$E$366,3),VLOOKUP(A365,'Rangiroa Tides Reformat'!$A$2:$E$366,5))</f>
        <v>0.3861111111111111</v>
      </c>
      <c r="D365" s="21">
        <f t="shared" si="11"/>
        <v>0.3319444444444445</v>
      </c>
      <c r="E365" s="21">
        <f t="shared" si="10"/>
        <v>0.33090123456790127</v>
      </c>
      <c r="F365"/>
    </row>
    <row r="366" spans="1:6" ht="12.75">
      <c r="A366" s="75">
        <f>'Rangiroa Tides Reformat'!A363</f>
        <v>42001</v>
      </c>
      <c r="B366" s="23" t="str">
        <f>'Rangiroa Tides Reformat'!B363</f>
        <v>Sun</v>
      </c>
      <c r="C366" s="21">
        <f>IF(VLOOKUP(A366,'Rangiroa Tides Reformat'!$A$2:$E$366,4)="H",VLOOKUP(A366,'Rangiroa Tides Reformat'!$A$2:$E$366,3),VLOOKUP(A366,'Rangiroa Tides Reformat'!$A$2:$E$366,5))</f>
        <v>0.4298611111111111</v>
      </c>
      <c r="D366" s="21">
        <f t="shared" si="11"/>
        <v>0.37569444444444444</v>
      </c>
      <c r="E366" s="21">
        <f t="shared" si="10"/>
        <v>0.3746512345679012</v>
      </c>
      <c r="F366"/>
    </row>
    <row r="367" spans="1:6" ht="12.75">
      <c r="A367" s="75">
        <f>'Rangiroa Tides Reformat'!A364</f>
        <v>42002</v>
      </c>
      <c r="B367" s="23" t="str">
        <f>'Rangiroa Tides Reformat'!B364</f>
        <v>Mon</v>
      </c>
      <c r="C367" s="21">
        <f>IF(VLOOKUP(A367,'Rangiroa Tides Reformat'!$A$2:$E$366,4)="H",VLOOKUP(A367,'Rangiroa Tides Reformat'!$A$2:$E$366,3),VLOOKUP(A367,'Rangiroa Tides Reformat'!$A$2:$E$366,5))</f>
        <v>0.47291666666666665</v>
      </c>
      <c r="D367" s="21">
        <f t="shared" si="11"/>
        <v>0.41874999999999996</v>
      </c>
      <c r="E367" s="21">
        <f t="shared" si="10"/>
        <v>0.4177067901234568</v>
      </c>
      <c r="F367"/>
    </row>
    <row r="368" spans="1:6" ht="12.75">
      <c r="A368" s="75">
        <f>'Rangiroa Tides Reformat'!A365</f>
        <v>42003</v>
      </c>
      <c r="B368" s="23" t="str">
        <f>'Rangiroa Tides Reformat'!B365</f>
        <v>Tue</v>
      </c>
      <c r="C368" s="21">
        <f>IF(VLOOKUP(A368,'Rangiroa Tides Reformat'!$A$2:$E$366,4)="H",VLOOKUP(A368,'Rangiroa Tides Reformat'!$A$2:$E$366,3),VLOOKUP(A368,'Rangiroa Tides Reformat'!$A$2:$E$366,5))</f>
        <v>0.5125000000000001</v>
      </c>
      <c r="D368" s="21">
        <f t="shared" si="11"/>
        <v>0.45833333333333337</v>
      </c>
      <c r="E368" s="21">
        <f t="shared" si="10"/>
        <v>0.4572901234567902</v>
      </c>
      <c r="F368"/>
    </row>
    <row r="369" spans="1:6" ht="12.75">
      <c r="A369" s="75">
        <f>'Rangiroa Tides Reformat'!A366</f>
        <v>42004</v>
      </c>
      <c r="B369" s="23" t="str">
        <f>'Rangiroa Tides Reformat'!B366</f>
        <v>Wed</v>
      </c>
      <c r="C369" s="21">
        <f>IF(VLOOKUP(A369,'Rangiroa Tides Reformat'!$A$2:$E$366,4)="H",VLOOKUP(A369,'Rangiroa Tides Reformat'!$A$2:$E$366,3),VLOOKUP(A369,'Rangiroa Tides Reformat'!$A$2:$E$366,5))</f>
        <v>0.02847222222222222</v>
      </c>
      <c r="D369" s="21">
        <f t="shared" si="11"/>
        <v>-0.025694444444444447</v>
      </c>
      <c r="E369" s="21">
        <f t="shared" si="10"/>
        <v>-0.02673765432098762</v>
      </c>
      <c r="F369"/>
    </row>
    <row r="370" ht="12.75">
      <c r="A370" s="23"/>
    </row>
  </sheetData>
  <hyperlinks>
    <hyperlink ref="G8" location="Guestimator!A1" display="Back to Guestimator"/>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6"/>
  <sheetViews>
    <sheetView workbookViewId="0" topLeftCell="A1">
      <selection activeCell="C82" sqref="C82"/>
    </sheetView>
  </sheetViews>
  <sheetFormatPr defaultColWidth="8.8515625" defaultRowHeight="12.75"/>
  <cols>
    <col min="2" max="2" width="5.140625" style="0" bestFit="1" customWidth="1"/>
    <col min="3" max="3" width="10.00390625" style="0" bestFit="1" customWidth="1"/>
    <col min="4" max="4" width="4.421875" style="0" bestFit="1" customWidth="1"/>
    <col min="5" max="5" width="10.00390625" style="0" bestFit="1" customWidth="1"/>
    <col min="6" max="6" width="4.421875" style="0" bestFit="1" customWidth="1"/>
    <col min="7" max="7" width="9.8515625" style="0" bestFit="1" customWidth="1"/>
    <col min="8" max="8" width="4.421875" style="0" bestFit="1" customWidth="1"/>
    <col min="9" max="9" width="9.8515625" style="0" bestFit="1" customWidth="1"/>
    <col min="10" max="10" width="4.421875" style="0" bestFit="1" customWidth="1"/>
    <col min="11" max="11" width="5.8515625" style="0" customWidth="1"/>
  </cols>
  <sheetData>
    <row r="1" spans="1:11" ht="12.75">
      <c r="A1" s="18" t="s">
        <v>96</v>
      </c>
      <c r="B1" s="86" t="s">
        <v>97</v>
      </c>
      <c r="C1" s="73" t="s">
        <v>57</v>
      </c>
      <c r="D1" s="73" t="s">
        <v>44</v>
      </c>
      <c r="E1" s="73" t="s">
        <v>57</v>
      </c>
      <c r="F1" s="73" t="s">
        <v>44</v>
      </c>
      <c r="G1" s="73" t="s">
        <v>57</v>
      </c>
      <c r="H1" s="73" t="s">
        <v>44</v>
      </c>
      <c r="I1" s="73" t="s">
        <v>57</v>
      </c>
      <c r="J1" s="73" t="s">
        <v>44</v>
      </c>
      <c r="K1" s="73" t="s">
        <v>246</v>
      </c>
    </row>
    <row r="2" spans="1:11" ht="12.75">
      <c r="A2" s="18">
        <v>41640</v>
      </c>
      <c r="B2" s="85" t="str">
        <f>IF(COLUMNS(B2:$B2)&gt;1,"",INDEX('NOAA Tides Rangiroa'!$B:$B,MATCH($A2,'NOAA Tides Rangiroa'!$A:$A,0)+COLUMNS(B2:$B2)-1))</f>
        <v>Wed</v>
      </c>
      <c r="C2" s="85">
        <f>IF(COLUMNS($C2:C2)&gt;$K2*2,"",INDEX('NOAA Tides Rangiroa'!$C:$C,MATCH($A2,'NOAA Tides Rangiroa'!$A:$A,0)+1-1))</f>
        <v>0.1708333333333333</v>
      </c>
      <c r="D2" s="85" t="str">
        <f>IF(COLUMNS($C2:D2)&gt;$K2*2,"",INDEX('NOAA Tides Rangiroa'!$D:$D,MATCH($A2,'NOAA Tides Rangiroa'!$A:$A,0)+1-1))</f>
        <v>H</v>
      </c>
      <c r="E2" s="85">
        <f>IF(COLUMNS($C2:E2)&gt;$K2*2,"",INDEX('NOAA Tides Rangiroa'!$C:$C,MATCH($A2,'NOAA Tides Rangiroa'!$A:$A,0)+2-1))</f>
        <v>0.425</v>
      </c>
      <c r="F2" s="85" t="str">
        <f>IF(COLUMNS($C2:F2)&gt;$K2*2,"",INDEX('NOAA Tides Rangiroa'!$D:$D,MATCH($A2,'NOAA Tides Rangiroa'!$A:$A,0)+2-1))</f>
        <v>L</v>
      </c>
      <c r="G2" s="85">
        <f>IF(COLUMNS($C2:G2)&gt;$K2*2,"",INDEX('NOAA Tides Rangiroa'!$C:$C,MATCH($A2,'NOAA Tides Rangiroa'!$A:$A,0)+3-1))</f>
        <v>0.6847222222222222</v>
      </c>
      <c r="H2" s="85" t="str">
        <f>IF(COLUMNS($C2:H2)&gt;$K2*2,"",INDEX('NOAA Tides Rangiroa'!$D:$D,MATCH($A2,'NOAA Tides Rangiroa'!$A:$A,0)+3-1))</f>
        <v>H</v>
      </c>
      <c r="I2" s="85">
        <f>IF(COLUMNS($C2:I2)&gt;$K2*2,"",INDEX('NOAA Tides Rangiroa'!$C:$C,MATCH($A2,'NOAA Tides Rangiroa'!$A:$A,0)+4-1))</f>
        <v>0.9534722222222222</v>
      </c>
      <c r="J2" s="85" t="str">
        <f>IF(COLUMNS($C2:J2)&gt;$K2*2,"",INDEX('NOAA Tides Rangiroa'!$D:$D,MATCH($A2,'NOAA Tides Rangiroa'!$A:$A,0)+4-1))</f>
        <v>L</v>
      </c>
      <c r="K2" s="84">
        <f>COUNTIF('NOAA Tides Rangiroa'!A:A,A2)</f>
        <v>4</v>
      </c>
    </row>
    <row r="3" spans="1:11" ht="12.75">
      <c r="A3" s="18">
        <v>41641</v>
      </c>
      <c r="B3" s="85" t="str">
        <f>IF(COLUMNS(B3:$B3)&gt;1,"",INDEX('NOAA Tides Rangiroa'!$B:$B,MATCH($A3,'NOAA Tides Rangiroa'!$A:$A,0)+COLUMNS(B3:$B3)-1))</f>
        <v>Thu</v>
      </c>
      <c r="C3" s="85">
        <f>IF(COLUMNS($C3:C3)&gt;$K3*2,"",INDEX('NOAA Tides Rangiroa'!$C:$C,MATCH($A3,'NOAA Tides Rangiroa'!$A:$A,0)+1-1))</f>
        <v>0.20902777777777778</v>
      </c>
      <c r="D3" s="85" t="str">
        <f>IF(COLUMNS($C3:D3)&gt;$K3*2,"",INDEX('NOAA Tides Rangiroa'!$D:$D,MATCH($A3,'NOAA Tides Rangiroa'!$A:$A,0)+1-1))</f>
        <v>H</v>
      </c>
      <c r="E3" s="85">
        <f>IF(COLUMNS($C3:E3)&gt;$K3*2,"",INDEX('NOAA Tides Rangiroa'!$C:$C,MATCH($A3,'NOAA Tides Rangiroa'!$A:$A,0)+2-1))</f>
        <v>0.46388888888888885</v>
      </c>
      <c r="F3" s="85" t="str">
        <f>IF(COLUMNS($C3:F3)&gt;$K3*2,"",INDEX('NOAA Tides Rangiroa'!$D:$D,MATCH($A3,'NOAA Tides Rangiroa'!$A:$A,0)+2-1))</f>
        <v>L</v>
      </c>
      <c r="G3" s="85">
        <f>IF(COLUMNS($C3:G3)&gt;$K3*2,"",INDEX('NOAA Tides Rangiroa'!$C:$C,MATCH($A3,'NOAA Tides Rangiroa'!$A:$A,0)+3-1))</f>
        <v>0.7229166666666668</v>
      </c>
      <c r="H3" s="85" t="str">
        <f>IF(COLUMNS($C3:H3)&gt;$K3*2,"",INDEX('NOAA Tides Rangiroa'!$D:$D,MATCH($A3,'NOAA Tides Rangiroa'!$A:$A,0)+3-1))</f>
        <v>H</v>
      </c>
      <c r="I3" s="85">
        <f>IF(COLUMNS($C3:I3)&gt;$K3*2,"",INDEX('NOAA Tides Rangiroa'!$C:$C,MATCH($A3,'NOAA Tides Rangiroa'!$A:$A,0)+4-1))</f>
        <v>0.9923611111111111</v>
      </c>
      <c r="J3" s="85" t="str">
        <f>IF(COLUMNS($C3:J3)&gt;$K3*2,"",INDEX('NOAA Tides Rangiroa'!$D:$D,MATCH($A3,'NOAA Tides Rangiroa'!$A:$A,0)+4-1))</f>
        <v>L</v>
      </c>
      <c r="K3" s="84">
        <f>COUNTIF('NOAA Tides Rangiroa'!A:A,A3)</f>
        <v>4</v>
      </c>
    </row>
    <row r="4" spans="1:11" ht="12.75">
      <c r="A4" s="18">
        <v>41642</v>
      </c>
      <c r="B4" s="85" t="str">
        <f>IF(COLUMNS(B4:$B4)&gt;1,"",INDEX('NOAA Tides Rangiroa'!$B:$B,MATCH($A4,'NOAA Tides Rangiroa'!$A:$A,0)+COLUMNS(B4:$B4)-1))</f>
        <v>Fri</v>
      </c>
      <c r="C4" s="85">
        <f>IF(COLUMNS($C4:C4)&gt;$K4*2,"",INDEX('NOAA Tides Rangiroa'!$C:$C,MATCH($A4,'NOAA Tides Rangiroa'!$A:$A,0)+1-1))</f>
        <v>0.24861111111111112</v>
      </c>
      <c r="D4" s="85" t="str">
        <f>IF(COLUMNS($C4:D4)&gt;$K4*2,"",INDEX('NOAA Tides Rangiroa'!$D:$D,MATCH($A4,'NOAA Tides Rangiroa'!$A:$A,0)+1-1))</f>
        <v>H</v>
      </c>
      <c r="E4" s="85">
        <f>IF(COLUMNS($C4:E4)&gt;$K4*2,"",INDEX('NOAA Tides Rangiroa'!$C:$C,MATCH($A4,'NOAA Tides Rangiroa'!$A:$A,0)+2-1))</f>
        <v>0.5041666666666667</v>
      </c>
      <c r="F4" s="85" t="str">
        <f>IF(COLUMNS($C4:F4)&gt;$K4*2,"",INDEX('NOAA Tides Rangiroa'!$D:$D,MATCH($A4,'NOAA Tides Rangiroa'!$A:$A,0)+2-1))</f>
        <v>L</v>
      </c>
      <c r="G4" s="85">
        <f>IF(COLUMNS($C4:G4)&gt;$K4*2,"",INDEX('NOAA Tides Rangiroa'!$C:$C,MATCH($A4,'NOAA Tides Rangiroa'!$A:$A,0)+3-1))</f>
        <v>0.7625000000000001</v>
      </c>
      <c r="H4" s="85" t="str">
        <f>IF(COLUMNS($C4:H4)&gt;$K4*2,"",INDEX('NOAA Tides Rangiroa'!$D:$D,MATCH($A4,'NOAA Tides Rangiroa'!$A:$A,0)+3-1))</f>
        <v>H</v>
      </c>
      <c r="I4" s="85" t="str">
        <f>IF(COLUMNS($C4:I4)&gt;$K4*2,"",INDEX('NOAA Tides Rangiroa'!$C:$C,MATCH($A4,'NOAA Tides Rangiroa'!$A:$A,0)+4-1))</f>
        <v/>
      </c>
      <c r="J4" s="85" t="str">
        <f>IF(COLUMNS($C4:J4)&gt;$K4*2,"",INDEX('NOAA Tides Rangiroa'!$D:$D,MATCH($A4,'NOAA Tides Rangiroa'!$A:$A,0)+4-1))</f>
        <v/>
      </c>
      <c r="K4" s="84">
        <f>COUNTIF('NOAA Tides Rangiroa'!A:A,A4)</f>
        <v>3</v>
      </c>
    </row>
    <row r="5" spans="1:13" ht="12.75">
      <c r="A5" s="18">
        <v>41643</v>
      </c>
      <c r="B5" s="85" t="str">
        <f>IF(COLUMNS(B5:$B5)&gt;1,"",INDEX('NOAA Tides Rangiroa'!$B:$B,MATCH($A5,'NOAA Tides Rangiroa'!$A:$A,0)+COLUMNS(B5:$B5)-1))</f>
        <v>Sat</v>
      </c>
      <c r="C5" s="85">
        <f>IF(COLUMNS($C5:C5)&gt;$K5*2,"",INDEX('NOAA Tides Rangiroa'!$C:$C,MATCH($A5,'NOAA Tides Rangiroa'!$A:$A,0)+1-1))</f>
        <v>0.03194444444444445</v>
      </c>
      <c r="D5" s="85" t="str">
        <f>IF(COLUMNS($C5:D5)&gt;$K5*2,"",INDEX('NOAA Tides Rangiroa'!$D:$D,MATCH($A5,'NOAA Tides Rangiroa'!$A:$A,0)+1-1))</f>
        <v>L</v>
      </c>
      <c r="E5" s="85">
        <f>IF(COLUMNS($C5:E5)&gt;$K5*2,"",INDEX('NOAA Tides Rangiroa'!$C:$C,MATCH($A5,'NOAA Tides Rangiroa'!$A:$A,0)+2-1))</f>
        <v>0.2902777777777778</v>
      </c>
      <c r="F5" s="85" t="str">
        <f>IF(COLUMNS($C5:F5)&gt;$K5*2,"",INDEX('NOAA Tides Rangiroa'!$D:$D,MATCH($A5,'NOAA Tides Rangiroa'!$A:$A,0)+2-1))</f>
        <v>H</v>
      </c>
      <c r="G5" s="85">
        <f>IF(COLUMNS($C5:G5)&gt;$K5*2,"",INDEX('NOAA Tides Rangiroa'!$C:$C,MATCH($A5,'NOAA Tides Rangiroa'!$A:$A,0)+3-1))</f>
        <v>0.5458333333333333</v>
      </c>
      <c r="H5" s="85" t="str">
        <f>IF(COLUMNS($C5:H5)&gt;$K5*2,"",INDEX('NOAA Tides Rangiroa'!$D:$D,MATCH($A5,'NOAA Tides Rangiroa'!$A:$A,0)+3-1))</f>
        <v>L</v>
      </c>
      <c r="I5" s="85">
        <f>IF(COLUMNS($C5:I5)&gt;$K5*2,"",INDEX('NOAA Tides Rangiroa'!$C:$C,MATCH($A5,'NOAA Tides Rangiroa'!$A:$A,0)+4-1))</f>
        <v>0.8041666666666667</v>
      </c>
      <c r="J5" s="85" t="str">
        <f>IF(COLUMNS($C5:J5)&gt;$K5*2,"",INDEX('NOAA Tides Rangiroa'!$D:$D,MATCH($A5,'NOAA Tides Rangiroa'!$A:$A,0)+4-1))</f>
        <v>H</v>
      </c>
      <c r="K5" s="84">
        <f>COUNTIF('NOAA Tides Rangiroa'!A:A,A5)</f>
        <v>4</v>
      </c>
      <c r="M5" t="s">
        <v>236</v>
      </c>
    </row>
    <row r="6" spans="1:13" ht="12.75">
      <c r="A6" s="18">
        <v>41644</v>
      </c>
      <c r="B6" s="85" t="str">
        <f>IF(COLUMNS(B6:$B6)&gt;1,"",INDEX('NOAA Tides Rangiroa'!$B:$B,MATCH($A6,'NOAA Tides Rangiroa'!$A:$A,0)+COLUMNS(B6:$B6)-1))</f>
        <v>Sun</v>
      </c>
      <c r="C6" s="85">
        <f>IF(COLUMNS($C6:C6)&gt;$K6*2,"",INDEX('NOAA Tides Rangiroa'!$C:$C,MATCH($A6,'NOAA Tides Rangiroa'!$A:$A,0)+1-1))</f>
        <v>0.07222222222222223</v>
      </c>
      <c r="D6" s="85" t="str">
        <f>IF(COLUMNS($C6:D6)&gt;$K6*2,"",INDEX('NOAA Tides Rangiroa'!$D:$D,MATCH($A6,'NOAA Tides Rangiroa'!$A:$A,0)+1-1))</f>
        <v>L</v>
      </c>
      <c r="E6" s="85">
        <f>IF(COLUMNS($C6:E6)&gt;$K6*2,"",INDEX('NOAA Tides Rangiroa'!$C:$C,MATCH($A6,'NOAA Tides Rangiroa'!$A:$A,0)+2-1))</f>
        <v>0.3326388888888889</v>
      </c>
      <c r="F6" s="85" t="str">
        <f>IF(COLUMNS($C6:F6)&gt;$K6*2,"",INDEX('NOAA Tides Rangiroa'!$D:$D,MATCH($A6,'NOAA Tides Rangiroa'!$A:$A,0)+2-1))</f>
        <v>H</v>
      </c>
      <c r="G6" s="85">
        <f>IF(COLUMNS($C6:G6)&gt;$K6*2,"",INDEX('NOAA Tides Rangiroa'!$C:$C,MATCH($A6,'NOAA Tides Rangiroa'!$A:$A,0)+3-1))</f>
        <v>0.5902777777777778</v>
      </c>
      <c r="H6" s="85" t="str">
        <f>IF(COLUMNS($C6:H6)&gt;$K6*2,"",INDEX('NOAA Tides Rangiroa'!$D:$D,MATCH($A6,'NOAA Tides Rangiroa'!$A:$A,0)+3-1))</f>
        <v>L</v>
      </c>
      <c r="I6" s="85">
        <f>IF(COLUMNS($C6:I6)&gt;$K6*2,"",INDEX('NOAA Tides Rangiroa'!$C:$C,MATCH($A6,'NOAA Tides Rangiroa'!$A:$A,0)+4-1))</f>
        <v>0.8465277777777778</v>
      </c>
      <c r="J6" s="85" t="str">
        <f>IF(COLUMNS($C6:J6)&gt;$K6*2,"",INDEX('NOAA Tides Rangiroa'!$D:$D,MATCH($A6,'NOAA Tides Rangiroa'!$A:$A,0)+4-1))</f>
        <v>H</v>
      </c>
      <c r="K6" s="84">
        <f>COUNTIF('NOAA Tides Rangiroa'!A:A,A6)</f>
        <v>4</v>
      </c>
      <c r="M6" s="77" t="s">
        <v>203</v>
      </c>
    </row>
    <row r="7" spans="1:11" ht="12.75">
      <c r="A7" s="18">
        <v>41645</v>
      </c>
      <c r="B7" s="85" t="str">
        <f>IF(COLUMNS(B7:$B7)&gt;1,"",INDEX('NOAA Tides Rangiroa'!$B:$B,MATCH($A7,'NOAA Tides Rangiroa'!$A:$A,0)+COLUMNS(B7:$B7)-1))</f>
        <v>Mon</v>
      </c>
      <c r="C7" s="85">
        <f>IF(COLUMNS($C7:C7)&gt;$K7*2,"",INDEX('NOAA Tides Rangiroa'!$C:$C,MATCH($A7,'NOAA Tides Rangiroa'!$A:$A,0)+1-1))</f>
        <v>0.11458333333333333</v>
      </c>
      <c r="D7" s="85" t="str">
        <f>IF(COLUMNS($C7:D7)&gt;$K7*2,"",INDEX('NOAA Tides Rangiroa'!$D:$D,MATCH($A7,'NOAA Tides Rangiroa'!$A:$A,0)+1-1))</f>
        <v>L</v>
      </c>
      <c r="E7" s="85">
        <f>IF(COLUMNS($C7:E7)&gt;$K7*2,"",INDEX('NOAA Tides Rangiroa'!$C:$C,MATCH($A7,'NOAA Tides Rangiroa'!$A:$A,0)+2-1))</f>
        <v>0.3770833333333334</v>
      </c>
      <c r="F7" s="85" t="str">
        <f>IF(COLUMNS($C7:F7)&gt;$K7*2,"",INDEX('NOAA Tides Rangiroa'!$D:$D,MATCH($A7,'NOAA Tides Rangiroa'!$A:$A,0)+2-1))</f>
        <v>H</v>
      </c>
      <c r="G7" s="85">
        <f>IF(COLUMNS($C7:G7)&gt;$K7*2,"",INDEX('NOAA Tides Rangiroa'!$C:$C,MATCH($A7,'NOAA Tides Rangiroa'!$A:$A,0)+3-1))</f>
        <v>0.6361111111111112</v>
      </c>
      <c r="H7" s="85" t="str">
        <f>IF(COLUMNS($C7:H7)&gt;$K7*2,"",INDEX('NOAA Tides Rangiroa'!$D:$D,MATCH($A7,'NOAA Tides Rangiroa'!$A:$A,0)+3-1))</f>
        <v>L</v>
      </c>
      <c r="I7" s="85">
        <f>IF(COLUMNS($C7:I7)&gt;$K7*2,"",INDEX('NOAA Tides Rangiroa'!$C:$C,MATCH($A7,'NOAA Tides Rangiroa'!$A:$A,0)+4-1))</f>
        <v>0.8909722222222222</v>
      </c>
      <c r="J7" s="85" t="str">
        <f>IF(COLUMNS($C7:J7)&gt;$K7*2,"",INDEX('NOAA Tides Rangiroa'!$D:$D,MATCH($A7,'NOAA Tides Rangiroa'!$A:$A,0)+4-1))</f>
        <v>H</v>
      </c>
      <c r="K7" s="84">
        <f>COUNTIF('NOAA Tides Rangiroa'!A:A,A7)</f>
        <v>4</v>
      </c>
    </row>
    <row r="8" spans="1:13" ht="12.75">
      <c r="A8" s="18">
        <v>41646</v>
      </c>
      <c r="B8" s="85" t="str">
        <f>IF(COLUMNS(B8:$B8)&gt;1,"",INDEX('NOAA Tides Rangiroa'!$B:$B,MATCH($A8,'NOAA Tides Rangiroa'!$A:$A,0)+COLUMNS(B8:$B8)-1))</f>
        <v>Tue</v>
      </c>
      <c r="C8" s="85">
        <f>IF(COLUMNS($C8:C8)&gt;$K8*2,"",INDEX('NOAA Tides Rangiroa'!$C:$C,MATCH($A8,'NOAA Tides Rangiroa'!$A:$A,0)+1-1))</f>
        <v>0.15763888888888888</v>
      </c>
      <c r="D8" s="85" t="str">
        <f>IF(COLUMNS($C8:D8)&gt;$K8*2,"",INDEX('NOAA Tides Rangiroa'!$D:$D,MATCH($A8,'NOAA Tides Rangiroa'!$A:$A,0)+1-1))</f>
        <v>L</v>
      </c>
      <c r="E8" s="85">
        <f>IF(COLUMNS($C8:E8)&gt;$K8*2,"",INDEX('NOAA Tides Rangiroa'!$C:$C,MATCH($A8,'NOAA Tides Rangiroa'!$A:$A,0)+2-1))</f>
        <v>0.4215277777777778</v>
      </c>
      <c r="F8" s="85" t="str">
        <f>IF(COLUMNS($C8:F8)&gt;$K8*2,"",INDEX('NOAA Tides Rangiroa'!$D:$D,MATCH($A8,'NOAA Tides Rangiroa'!$A:$A,0)+2-1))</f>
        <v>H</v>
      </c>
      <c r="G8" s="85">
        <f>IF(COLUMNS($C8:G8)&gt;$K8*2,"",INDEX('NOAA Tides Rangiroa'!$C:$C,MATCH($A8,'NOAA Tides Rangiroa'!$A:$A,0)+3-1))</f>
        <v>0.6826388888888889</v>
      </c>
      <c r="H8" s="85" t="str">
        <f>IF(COLUMNS($C8:H8)&gt;$K8*2,"",INDEX('NOAA Tides Rangiroa'!$D:$D,MATCH($A8,'NOAA Tides Rangiroa'!$A:$A,0)+3-1))</f>
        <v>L</v>
      </c>
      <c r="I8" s="85">
        <f>IF(COLUMNS($C8:I8)&gt;$K8*2,"",INDEX('NOAA Tides Rangiroa'!$C:$C,MATCH($A8,'NOAA Tides Rangiroa'!$A:$A,0)+4-1))</f>
        <v>0.936111111111111</v>
      </c>
      <c r="J8" s="85" t="str">
        <f>IF(COLUMNS($C8:J8)&gt;$K8*2,"",INDEX('NOAA Tides Rangiroa'!$D:$D,MATCH($A8,'NOAA Tides Rangiroa'!$A:$A,0)+4-1))</f>
        <v>H</v>
      </c>
      <c r="K8" s="84">
        <f>COUNTIF('NOAA Tides Rangiroa'!A:A,A8)</f>
        <v>4</v>
      </c>
      <c r="M8" s="18" t="s">
        <v>251</v>
      </c>
    </row>
    <row r="9" spans="1:11" ht="12.75">
      <c r="A9" s="18">
        <v>41647</v>
      </c>
      <c r="B9" s="85" t="str">
        <f>IF(COLUMNS(B9:$B9)&gt;1,"",INDEX('NOAA Tides Rangiroa'!$B:$B,MATCH($A9,'NOAA Tides Rangiroa'!$A:$A,0)+COLUMNS(B9:$B9)-1))</f>
        <v>Wed</v>
      </c>
      <c r="C9" s="85">
        <f>IF(COLUMNS($C9:C9)&gt;$K9*2,"",INDEX('NOAA Tides Rangiroa'!$C:$C,MATCH($A9,'NOAA Tides Rangiroa'!$A:$A,0)+1-1))</f>
        <v>0.19999999999999998</v>
      </c>
      <c r="D9" s="85" t="str">
        <f>IF(COLUMNS($C9:D9)&gt;$K9*2,"",INDEX('NOAA Tides Rangiroa'!$D:$D,MATCH($A9,'NOAA Tides Rangiroa'!$A:$A,0)+1-1))</f>
        <v>L</v>
      </c>
      <c r="E9" s="85">
        <f>IF(COLUMNS($C9:E9)&gt;$K9*2,"",INDEX('NOAA Tides Rangiroa'!$C:$C,MATCH($A9,'NOAA Tides Rangiroa'!$A:$A,0)+2-1))</f>
        <v>0.46458333333333335</v>
      </c>
      <c r="F9" s="85" t="str">
        <f>IF(COLUMNS($C9:F9)&gt;$K9*2,"",INDEX('NOAA Tides Rangiroa'!$D:$D,MATCH($A9,'NOAA Tides Rangiroa'!$A:$A,0)+2-1))</f>
        <v>H</v>
      </c>
      <c r="G9" s="85">
        <f>IF(COLUMNS($C9:G9)&gt;$K9*2,"",INDEX('NOAA Tides Rangiroa'!$C:$C,MATCH($A9,'NOAA Tides Rangiroa'!$A:$A,0)+3-1))</f>
        <v>0.7277777777777777</v>
      </c>
      <c r="H9" s="85" t="str">
        <f>IF(COLUMNS($C9:H9)&gt;$K9*2,"",INDEX('NOAA Tides Rangiroa'!$D:$D,MATCH($A9,'NOAA Tides Rangiroa'!$A:$A,0)+3-1))</f>
        <v>L</v>
      </c>
      <c r="I9" s="85">
        <f>IF(COLUMNS($C9:I9)&gt;$K9*2,"",INDEX('NOAA Tides Rangiroa'!$C:$C,MATCH($A9,'NOAA Tides Rangiroa'!$A:$A,0)+4-1))</f>
        <v>0.9791666666666666</v>
      </c>
      <c r="J9" s="85" t="str">
        <f>IF(COLUMNS($C9:J9)&gt;$K9*2,"",INDEX('NOAA Tides Rangiroa'!$D:$D,MATCH($A9,'NOAA Tides Rangiroa'!$A:$A,0)+4-1))</f>
        <v>H</v>
      </c>
      <c r="K9" s="84">
        <f>COUNTIF('NOAA Tides Rangiroa'!A:A,A9)</f>
        <v>4</v>
      </c>
    </row>
    <row r="10" spans="1:11" ht="12.75">
      <c r="A10" s="18">
        <v>41648</v>
      </c>
      <c r="B10" s="85" t="str">
        <f>IF(COLUMNS(B10:$B10)&gt;1,"",INDEX('NOAA Tides Rangiroa'!$B:$B,MATCH($A10,'NOAA Tides Rangiroa'!$A:$A,0)+COLUMNS(B10:$B10)-1))</f>
        <v>Thu</v>
      </c>
      <c r="C10" s="85">
        <f>IF(COLUMNS($C10:C10)&gt;$K10*2,"",INDEX('NOAA Tides Rangiroa'!$C:$C,MATCH($A10,'NOAA Tides Rangiroa'!$A:$A,0)+1-1))</f>
        <v>0.23958333333333334</v>
      </c>
      <c r="D10" s="85" t="str">
        <f>IF(COLUMNS($C10:D10)&gt;$K10*2,"",INDEX('NOAA Tides Rangiroa'!$D:$D,MATCH($A10,'NOAA Tides Rangiroa'!$A:$A,0)+1-1))</f>
        <v>L</v>
      </c>
      <c r="E10" s="85">
        <f>IF(COLUMNS($C10:E10)&gt;$K10*2,"",INDEX('NOAA Tides Rangiroa'!$C:$C,MATCH($A10,'NOAA Tides Rangiroa'!$A:$A,0)+2-1))</f>
        <v>0.5041666666666667</v>
      </c>
      <c r="F10" s="85" t="str">
        <f>IF(COLUMNS($C10:F10)&gt;$K10*2,"",INDEX('NOAA Tides Rangiroa'!$D:$D,MATCH($A10,'NOAA Tides Rangiroa'!$A:$A,0)+2-1))</f>
        <v>H</v>
      </c>
      <c r="G10" s="85">
        <f>IF(COLUMNS($C10:G10)&gt;$K10*2,"",INDEX('NOAA Tides Rangiroa'!$C:$C,MATCH($A10,'NOAA Tides Rangiroa'!$A:$A,0)+3-1))</f>
        <v>0.7680555555555556</v>
      </c>
      <c r="H10" s="85" t="str">
        <f>IF(COLUMNS($C10:H10)&gt;$K10*2,"",INDEX('NOAA Tides Rangiroa'!$D:$D,MATCH($A10,'NOAA Tides Rangiroa'!$A:$A,0)+3-1))</f>
        <v>L</v>
      </c>
      <c r="I10" s="85" t="str">
        <f>IF(COLUMNS($C10:I10)&gt;$K10*2,"",INDEX('NOAA Tides Rangiroa'!$C:$C,MATCH($A10,'NOAA Tides Rangiroa'!$A:$A,0)+4-1))</f>
        <v/>
      </c>
      <c r="J10" s="85" t="str">
        <f>IF(COLUMNS($C10:J10)&gt;$K10*2,"",INDEX('NOAA Tides Rangiroa'!$D:$D,MATCH($A10,'NOAA Tides Rangiroa'!$A:$A,0)+4-1))</f>
        <v/>
      </c>
      <c r="K10" s="84">
        <f>COUNTIF('NOAA Tides Rangiroa'!A:A,A10)</f>
        <v>3</v>
      </c>
    </row>
    <row r="11" spans="1:11" ht="12.75">
      <c r="A11" s="18">
        <v>41649</v>
      </c>
      <c r="B11" s="85" t="str">
        <f>IF(COLUMNS(B11:$B11)&gt;1,"",INDEX('NOAA Tides Rangiroa'!$B:$B,MATCH($A11,'NOAA Tides Rangiroa'!$A:$A,0)+COLUMNS(B11:$B11)-1))</f>
        <v>Fri</v>
      </c>
      <c r="C11" s="85">
        <f>IF(COLUMNS($C11:C11)&gt;$K11*2,"",INDEX('NOAA Tides Rangiroa'!$C:$C,MATCH($A11,'NOAA Tides Rangiroa'!$A:$A,0)+1-1))</f>
        <v>0.018055555555555557</v>
      </c>
      <c r="D11" s="85" t="str">
        <f>IF(COLUMNS($C11:D11)&gt;$K11*2,"",INDEX('NOAA Tides Rangiroa'!$D:$D,MATCH($A11,'NOAA Tides Rangiroa'!$A:$A,0)+1-1))</f>
        <v>H</v>
      </c>
      <c r="E11" s="85">
        <f>IF(COLUMNS($C11:E11)&gt;$K11*2,"",INDEX('NOAA Tides Rangiroa'!$C:$C,MATCH($A11,'NOAA Tides Rangiroa'!$A:$A,0)+2-1))</f>
        <v>0.27569444444444446</v>
      </c>
      <c r="F11" s="85" t="str">
        <f>IF(COLUMNS($C11:F11)&gt;$K11*2,"",INDEX('NOAA Tides Rangiroa'!$D:$D,MATCH($A11,'NOAA Tides Rangiroa'!$A:$A,0)+2-1))</f>
        <v>L</v>
      </c>
      <c r="G11" s="85">
        <f>IF(COLUMNS($C11:G11)&gt;$K11*2,"",INDEX('NOAA Tides Rangiroa'!$C:$C,MATCH($A11,'NOAA Tides Rangiroa'!$A:$A,0)+3-1))</f>
        <v>0.5388888888888889</v>
      </c>
      <c r="H11" s="85" t="str">
        <f>IF(COLUMNS($C11:H11)&gt;$K11*2,"",INDEX('NOAA Tides Rangiroa'!$D:$D,MATCH($A11,'NOAA Tides Rangiroa'!$A:$A,0)+3-1))</f>
        <v>H</v>
      </c>
      <c r="I11" s="85">
        <f>IF(COLUMNS($C11:I11)&gt;$K11*2,"",INDEX('NOAA Tides Rangiroa'!$C:$C,MATCH($A11,'NOAA Tides Rangiroa'!$A:$A,0)+4-1))</f>
        <v>0.8041666666666667</v>
      </c>
      <c r="J11" s="85" t="str">
        <f>IF(COLUMNS($C11:J11)&gt;$K11*2,"",INDEX('NOAA Tides Rangiroa'!$D:$D,MATCH($A11,'NOAA Tides Rangiroa'!$A:$A,0)+4-1))</f>
        <v>L</v>
      </c>
      <c r="K11" s="84">
        <f>COUNTIF('NOAA Tides Rangiroa'!A:A,A11)</f>
        <v>4</v>
      </c>
    </row>
    <row r="12" spans="1:11" ht="12.75">
      <c r="A12" s="18">
        <v>41650</v>
      </c>
      <c r="B12" s="85" t="str">
        <f>IF(COLUMNS(B12:$B12)&gt;1,"",INDEX('NOAA Tides Rangiroa'!$B:$B,MATCH($A12,'NOAA Tides Rangiroa'!$A:$A,0)+COLUMNS(B12:$B12)-1))</f>
        <v>Sat</v>
      </c>
      <c r="C12" s="85">
        <f>IF(COLUMNS($C12:C12)&gt;$K12*2,"",INDEX('NOAA Tides Rangiroa'!$C:$C,MATCH($A12,'NOAA Tides Rangiroa'!$A:$A,0)+1-1))</f>
        <v>0.05277777777777778</v>
      </c>
      <c r="D12" s="85" t="str">
        <f>IF(COLUMNS($C12:D12)&gt;$K12*2,"",INDEX('NOAA Tides Rangiroa'!$D:$D,MATCH($A12,'NOAA Tides Rangiroa'!$A:$A,0)+1-1))</f>
        <v>H</v>
      </c>
      <c r="E12" s="85">
        <f>IF(COLUMNS($C12:E12)&gt;$K12*2,"",INDEX('NOAA Tides Rangiroa'!$C:$C,MATCH($A12,'NOAA Tides Rangiroa'!$A:$A,0)+2-1))</f>
        <v>0.3076388888888889</v>
      </c>
      <c r="F12" s="85" t="str">
        <f>IF(COLUMNS($C12:F12)&gt;$K12*2,"",INDEX('NOAA Tides Rangiroa'!$D:$D,MATCH($A12,'NOAA Tides Rangiroa'!$A:$A,0)+2-1))</f>
        <v>L</v>
      </c>
      <c r="G12" s="85">
        <f>IF(COLUMNS($C12:G12)&gt;$K12*2,"",INDEX('NOAA Tides Rangiroa'!$C:$C,MATCH($A12,'NOAA Tides Rangiroa'!$A:$A,0)+3-1))</f>
        <v>0.5701388888888889</v>
      </c>
      <c r="H12" s="85" t="str">
        <f>IF(COLUMNS($C12:H12)&gt;$K12*2,"",INDEX('NOAA Tides Rangiroa'!$D:$D,MATCH($A12,'NOAA Tides Rangiroa'!$A:$A,0)+3-1))</f>
        <v>H</v>
      </c>
      <c r="I12" s="85">
        <f>IF(COLUMNS($C12:I12)&gt;$K12*2,"",INDEX('NOAA Tides Rangiroa'!$C:$C,MATCH($A12,'NOAA Tides Rangiroa'!$A:$A,0)+4-1))</f>
        <v>0.8354166666666667</v>
      </c>
      <c r="J12" s="85" t="str">
        <f>IF(COLUMNS($C12:J12)&gt;$K12*2,"",INDEX('NOAA Tides Rangiroa'!$D:$D,MATCH($A12,'NOAA Tides Rangiroa'!$A:$A,0)+4-1))</f>
        <v>L</v>
      </c>
      <c r="K12" s="84">
        <f>COUNTIF('NOAA Tides Rangiroa'!A:A,A12)</f>
        <v>4</v>
      </c>
    </row>
    <row r="13" spans="1:11" ht="12.75">
      <c r="A13" s="18">
        <v>41651</v>
      </c>
      <c r="B13" s="85" t="str">
        <f>IF(COLUMNS(B13:$B13)&gt;1,"",INDEX('NOAA Tides Rangiroa'!$B:$B,MATCH($A13,'NOAA Tides Rangiroa'!$A:$A,0)+COLUMNS(B13:$B13)-1))</f>
        <v>Sun</v>
      </c>
      <c r="C13" s="85">
        <f>IF(COLUMNS($C13:C13)&gt;$K13*2,"",INDEX('NOAA Tides Rangiroa'!$C:$C,MATCH($A13,'NOAA Tides Rangiroa'!$A:$A,0)+1-1))</f>
        <v>0.08333333333333333</v>
      </c>
      <c r="D13" s="85" t="str">
        <f>IF(COLUMNS($C13:D13)&gt;$K13*2,"",INDEX('NOAA Tides Rangiroa'!$D:$D,MATCH($A13,'NOAA Tides Rangiroa'!$A:$A,0)+1-1))</f>
        <v>H</v>
      </c>
      <c r="E13" s="85">
        <f>IF(COLUMNS($C13:E13)&gt;$K13*2,"",INDEX('NOAA Tides Rangiroa'!$C:$C,MATCH($A13,'NOAA Tides Rangiroa'!$A:$A,0)+2-1))</f>
        <v>0.3361111111111111</v>
      </c>
      <c r="F13" s="85" t="str">
        <f>IF(COLUMNS($C13:F13)&gt;$K13*2,"",INDEX('NOAA Tides Rangiroa'!$D:$D,MATCH($A13,'NOAA Tides Rangiroa'!$A:$A,0)+2-1))</f>
        <v>L</v>
      </c>
      <c r="G13" s="85">
        <f>IF(COLUMNS($C13:G13)&gt;$K13*2,"",INDEX('NOAA Tides Rangiroa'!$C:$C,MATCH($A13,'NOAA Tides Rangiroa'!$A:$A,0)+3-1))</f>
        <v>0.5979166666666667</v>
      </c>
      <c r="H13" s="85" t="str">
        <f>IF(COLUMNS($C13:H13)&gt;$K13*2,"",INDEX('NOAA Tides Rangiroa'!$D:$D,MATCH($A13,'NOAA Tides Rangiroa'!$A:$A,0)+3-1))</f>
        <v>H</v>
      </c>
      <c r="I13" s="85">
        <f>IF(COLUMNS($C13:I13)&gt;$K13*2,"",INDEX('NOAA Tides Rangiroa'!$C:$C,MATCH($A13,'NOAA Tides Rangiroa'!$A:$A,0)+4-1))</f>
        <v>0.8631944444444444</v>
      </c>
      <c r="J13" s="85" t="str">
        <f>IF(COLUMNS($C13:J13)&gt;$K13*2,"",INDEX('NOAA Tides Rangiroa'!$D:$D,MATCH($A13,'NOAA Tides Rangiroa'!$A:$A,0)+4-1))</f>
        <v>L</v>
      </c>
      <c r="K13" s="84">
        <f>COUNTIF('NOAA Tides Rangiroa'!A:A,A13)</f>
        <v>4</v>
      </c>
    </row>
    <row r="14" spans="1:11" ht="12.75">
      <c r="A14" s="18">
        <v>41652</v>
      </c>
      <c r="B14" s="85" t="str">
        <f>IF(COLUMNS(B14:$B14)&gt;1,"",INDEX('NOAA Tides Rangiroa'!$B:$B,MATCH($A14,'NOAA Tides Rangiroa'!$A:$A,0)+COLUMNS(B14:$B14)-1))</f>
        <v>Mon</v>
      </c>
      <c r="C14" s="85">
        <f>IF(COLUMNS($C14:C14)&gt;$K14*2,"",INDEX('NOAA Tides Rangiroa'!$C:$C,MATCH($A14,'NOAA Tides Rangiroa'!$A:$A,0)+1-1))</f>
        <v>0.11041666666666666</v>
      </c>
      <c r="D14" s="85" t="str">
        <f>IF(COLUMNS($C14:D14)&gt;$K14*2,"",INDEX('NOAA Tides Rangiroa'!$D:$D,MATCH($A14,'NOAA Tides Rangiroa'!$A:$A,0)+1-1))</f>
        <v>H</v>
      </c>
      <c r="E14" s="85">
        <f>IF(COLUMNS($C14:E14)&gt;$K14*2,"",INDEX('NOAA Tides Rangiroa'!$C:$C,MATCH($A14,'NOAA Tides Rangiroa'!$A:$A,0)+2-1))</f>
        <v>0.36180555555555555</v>
      </c>
      <c r="F14" s="85" t="str">
        <f>IF(COLUMNS($C14:F14)&gt;$K14*2,"",INDEX('NOAA Tides Rangiroa'!$D:$D,MATCH($A14,'NOAA Tides Rangiroa'!$A:$A,0)+2-1))</f>
        <v>L</v>
      </c>
      <c r="G14" s="85">
        <f>IF(COLUMNS($C14:G14)&gt;$K14*2,"",INDEX('NOAA Tides Rangiroa'!$C:$C,MATCH($A14,'NOAA Tides Rangiroa'!$A:$A,0)+3-1))</f>
        <v>0.6236111111111111</v>
      </c>
      <c r="H14" s="85" t="str">
        <f>IF(COLUMNS($C14:H14)&gt;$K14*2,"",INDEX('NOAA Tides Rangiroa'!$D:$D,MATCH($A14,'NOAA Tides Rangiroa'!$A:$A,0)+3-1))</f>
        <v>H</v>
      </c>
      <c r="I14" s="85">
        <f>IF(COLUMNS($C14:I14)&gt;$K14*2,"",INDEX('NOAA Tides Rangiroa'!$C:$C,MATCH($A14,'NOAA Tides Rangiroa'!$A:$A,0)+4-1))</f>
        <v>0.8881944444444444</v>
      </c>
      <c r="J14" s="85" t="str">
        <f>IF(COLUMNS($C14:J14)&gt;$K14*2,"",INDEX('NOAA Tides Rangiroa'!$D:$D,MATCH($A14,'NOAA Tides Rangiroa'!$A:$A,0)+4-1))</f>
        <v>L</v>
      </c>
      <c r="K14" s="84">
        <f>COUNTIF('NOAA Tides Rangiroa'!A:A,A14)</f>
        <v>4</v>
      </c>
    </row>
    <row r="15" spans="1:11" ht="12.75">
      <c r="A15" s="18">
        <v>41653</v>
      </c>
      <c r="B15" s="85" t="str">
        <f>IF(COLUMNS(B15:$B15)&gt;1,"",INDEX('NOAA Tides Rangiroa'!$B:$B,MATCH($A15,'NOAA Tides Rangiroa'!$A:$A,0)+COLUMNS(B15:$B15)-1))</f>
        <v>Tue</v>
      </c>
      <c r="C15" s="85">
        <f>IF(COLUMNS($C15:C15)&gt;$K15*2,"",INDEX('NOAA Tides Rangiroa'!$C:$C,MATCH($A15,'NOAA Tides Rangiroa'!$A:$A,0)+1-1))</f>
        <v>0.13541666666666666</v>
      </c>
      <c r="D15" s="85" t="str">
        <f>IF(COLUMNS($C15:D15)&gt;$K15*2,"",INDEX('NOAA Tides Rangiroa'!$D:$D,MATCH($A15,'NOAA Tides Rangiroa'!$A:$A,0)+1-1))</f>
        <v>H</v>
      </c>
      <c r="E15" s="85">
        <f>IF(COLUMNS($C15:E15)&gt;$K15*2,"",INDEX('NOAA Tides Rangiroa'!$C:$C,MATCH($A15,'NOAA Tides Rangiroa'!$A:$A,0)+2-1))</f>
        <v>0.38680555555555557</v>
      </c>
      <c r="F15" s="85" t="str">
        <f>IF(COLUMNS($C15:F15)&gt;$K15*2,"",INDEX('NOAA Tides Rangiroa'!$D:$D,MATCH($A15,'NOAA Tides Rangiroa'!$A:$A,0)+2-1))</f>
        <v>L</v>
      </c>
      <c r="G15" s="85">
        <f>IF(COLUMNS($C15:G15)&gt;$K15*2,"",INDEX('NOAA Tides Rangiroa'!$C:$C,MATCH($A15,'NOAA Tides Rangiroa'!$A:$A,0)+3-1))</f>
        <v>0.6479166666666667</v>
      </c>
      <c r="H15" s="85" t="str">
        <f>IF(COLUMNS($C15:H15)&gt;$K15*2,"",INDEX('NOAA Tides Rangiroa'!$D:$D,MATCH($A15,'NOAA Tides Rangiroa'!$A:$A,0)+3-1))</f>
        <v>H</v>
      </c>
      <c r="I15" s="85">
        <f>IF(COLUMNS($C15:I15)&gt;$K15*2,"",INDEX('NOAA Tides Rangiroa'!$C:$C,MATCH($A15,'NOAA Tides Rangiroa'!$A:$A,0)+4-1))</f>
        <v>0.9131944444444445</v>
      </c>
      <c r="J15" s="85" t="str">
        <f>IF(COLUMNS($C15:J15)&gt;$K15*2,"",INDEX('NOAA Tides Rangiroa'!$D:$D,MATCH($A15,'NOAA Tides Rangiroa'!$A:$A,0)+4-1))</f>
        <v>L</v>
      </c>
      <c r="K15" s="84">
        <f>COUNTIF('NOAA Tides Rangiroa'!A:A,A15)</f>
        <v>4</v>
      </c>
    </row>
    <row r="16" spans="1:11" ht="12.75">
      <c r="A16" s="18">
        <v>41654</v>
      </c>
      <c r="B16" s="85" t="str">
        <f>IF(COLUMNS(B16:$B16)&gt;1,"",INDEX('NOAA Tides Rangiroa'!$B:$B,MATCH($A16,'NOAA Tides Rangiroa'!$A:$A,0)+COLUMNS(B16:$B16)-1))</f>
        <v>Wed</v>
      </c>
      <c r="C16" s="85">
        <f>IF(COLUMNS($C16:C16)&gt;$K16*2,"",INDEX('NOAA Tides Rangiroa'!$C:$C,MATCH($A16,'NOAA Tides Rangiroa'!$A:$A,0)+1-1))</f>
        <v>0.16041666666666668</v>
      </c>
      <c r="D16" s="85" t="str">
        <f>IF(COLUMNS($C16:D16)&gt;$K16*2,"",INDEX('NOAA Tides Rangiroa'!$D:$D,MATCH($A16,'NOAA Tides Rangiroa'!$A:$A,0)+1-1))</f>
        <v>H</v>
      </c>
      <c r="E16" s="85">
        <f>IF(COLUMNS($C16:E16)&gt;$K16*2,"",INDEX('NOAA Tides Rangiroa'!$C:$C,MATCH($A16,'NOAA Tides Rangiroa'!$A:$A,0)+2-1))</f>
        <v>0.41111111111111115</v>
      </c>
      <c r="F16" s="85" t="str">
        <f>IF(COLUMNS($C16:F16)&gt;$K16*2,"",INDEX('NOAA Tides Rangiroa'!$D:$D,MATCH($A16,'NOAA Tides Rangiroa'!$A:$A,0)+2-1))</f>
        <v>L</v>
      </c>
      <c r="G16" s="85">
        <f>IF(COLUMNS($C16:G16)&gt;$K16*2,"",INDEX('NOAA Tides Rangiroa'!$C:$C,MATCH($A16,'NOAA Tides Rangiroa'!$A:$A,0)+3-1))</f>
        <v>0.6729166666666666</v>
      </c>
      <c r="H16" s="85" t="str">
        <f>IF(COLUMNS($C16:H16)&gt;$K16*2,"",INDEX('NOAA Tides Rangiroa'!$D:$D,MATCH($A16,'NOAA Tides Rangiroa'!$A:$A,0)+3-1))</f>
        <v>H</v>
      </c>
      <c r="I16" s="85">
        <f>IF(COLUMNS($C16:I16)&gt;$K16*2,"",INDEX('NOAA Tides Rangiroa'!$C:$C,MATCH($A16,'NOAA Tides Rangiroa'!$A:$A,0)+4-1))</f>
        <v>0.9381944444444444</v>
      </c>
      <c r="J16" s="85" t="str">
        <f>IF(COLUMNS($C16:J16)&gt;$K16*2,"",INDEX('NOAA Tides Rangiroa'!$D:$D,MATCH($A16,'NOAA Tides Rangiroa'!$A:$A,0)+4-1))</f>
        <v>L</v>
      </c>
      <c r="K16" s="84">
        <f>COUNTIF('NOAA Tides Rangiroa'!A:A,A16)</f>
        <v>4</v>
      </c>
    </row>
    <row r="17" spans="1:11" ht="12.75">
      <c r="A17" s="18">
        <v>41655</v>
      </c>
      <c r="B17" s="85" t="str">
        <f>IF(COLUMNS(B17:$B17)&gt;1,"",INDEX('NOAA Tides Rangiroa'!$B:$B,MATCH($A17,'NOAA Tides Rangiroa'!$A:$A,0)+COLUMNS(B17:$B17)-1))</f>
        <v>Thu</v>
      </c>
      <c r="C17" s="85">
        <f>IF(COLUMNS($C17:C17)&gt;$K17*2,"",INDEX('NOAA Tides Rangiroa'!$C:$C,MATCH($A17,'NOAA Tides Rangiroa'!$A:$A,0)+1-1))</f>
        <v>0.18611111111111112</v>
      </c>
      <c r="D17" s="85" t="str">
        <f>IF(COLUMNS($C17:D17)&gt;$K17*2,"",INDEX('NOAA Tides Rangiroa'!$D:$D,MATCH($A17,'NOAA Tides Rangiroa'!$A:$A,0)+1-1))</f>
        <v>H</v>
      </c>
      <c r="E17" s="85">
        <f>IF(COLUMNS($C17:E17)&gt;$K17*2,"",INDEX('NOAA Tides Rangiroa'!$C:$C,MATCH($A17,'NOAA Tides Rangiroa'!$A:$A,0)+2-1))</f>
        <v>0.4368055555555555</v>
      </c>
      <c r="F17" s="85" t="str">
        <f>IF(COLUMNS($C17:F17)&gt;$K17*2,"",INDEX('NOAA Tides Rangiroa'!$D:$D,MATCH($A17,'NOAA Tides Rangiroa'!$A:$A,0)+2-1))</f>
        <v>L</v>
      </c>
      <c r="G17" s="85">
        <f>IF(COLUMNS($C17:G17)&gt;$K17*2,"",INDEX('NOAA Tides Rangiroa'!$C:$C,MATCH($A17,'NOAA Tides Rangiroa'!$A:$A,0)+3-1))</f>
        <v>0.6979166666666666</v>
      </c>
      <c r="H17" s="85" t="str">
        <f>IF(COLUMNS($C17:H17)&gt;$K17*2,"",INDEX('NOAA Tides Rangiroa'!$D:$D,MATCH($A17,'NOAA Tides Rangiroa'!$A:$A,0)+3-1))</f>
        <v>H</v>
      </c>
      <c r="I17" s="85">
        <f>IF(COLUMNS($C17:I17)&gt;$K17*2,"",INDEX('NOAA Tides Rangiroa'!$C:$C,MATCH($A17,'NOAA Tides Rangiroa'!$A:$A,0)+4-1))</f>
        <v>0.9631944444444445</v>
      </c>
      <c r="J17" s="85" t="str">
        <f>IF(COLUMNS($C17:J17)&gt;$K17*2,"",INDEX('NOAA Tides Rangiroa'!$D:$D,MATCH($A17,'NOAA Tides Rangiroa'!$A:$A,0)+4-1))</f>
        <v>L</v>
      </c>
      <c r="K17" s="84">
        <f>COUNTIF('NOAA Tides Rangiroa'!A:A,A17)</f>
        <v>4</v>
      </c>
    </row>
    <row r="18" spans="1:11" ht="12.75">
      <c r="A18" s="18">
        <v>41656</v>
      </c>
      <c r="B18" s="85" t="str">
        <f>IF(COLUMNS(B18:$B18)&gt;1,"",INDEX('NOAA Tides Rangiroa'!$B:$B,MATCH($A18,'NOAA Tides Rangiroa'!$A:$A,0)+COLUMNS(B18:$B18)-1))</f>
        <v>Fri</v>
      </c>
      <c r="C18" s="85">
        <f>IF(COLUMNS($C18:C18)&gt;$K18*2,"",INDEX('NOAA Tides Rangiroa'!$C:$C,MATCH($A18,'NOAA Tides Rangiroa'!$A:$A,0)+1-1))</f>
        <v>0.2125</v>
      </c>
      <c r="D18" s="85" t="str">
        <f>IF(COLUMNS($C18:D18)&gt;$K18*2,"",INDEX('NOAA Tides Rangiroa'!$D:$D,MATCH($A18,'NOAA Tides Rangiroa'!$A:$A,0)+1-1))</f>
        <v>H</v>
      </c>
      <c r="E18" s="85">
        <f>IF(COLUMNS($C18:E18)&gt;$K18*2,"",INDEX('NOAA Tides Rangiroa'!$C:$C,MATCH($A18,'NOAA Tides Rangiroa'!$A:$A,0)+2-1))</f>
        <v>0.46319444444444446</v>
      </c>
      <c r="F18" s="85" t="str">
        <f>IF(COLUMNS($C18:F18)&gt;$K18*2,"",INDEX('NOAA Tides Rangiroa'!$D:$D,MATCH($A18,'NOAA Tides Rangiroa'!$A:$A,0)+2-1))</f>
        <v>L</v>
      </c>
      <c r="G18" s="85">
        <f>IF(COLUMNS($C18:G18)&gt;$K18*2,"",INDEX('NOAA Tides Rangiroa'!$C:$C,MATCH($A18,'NOAA Tides Rangiroa'!$A:$A,0)+3-1))</f>
        <v>0.7236111111111111</v>
      </c>
      <c r="H18" s="85" t="str">
        <f>IF(COLUMNS($C18:H18)&gt;$K18*2,"",INDEX('NOAA Tides Rangiroa'!$D:$D,MATCH($A18,'NOAA Tides Rangiroa'!$A:$A,0)+3-1))</f>
        <v>H</v>
      </c>
      <c r="I18" s="85">
        <f>IF(COLUMNS($C18:I18)&gt;$K18*2,"",INDEX('NOAA Tides Rangiroa'!$C:$C,MATCH($A18,'NOAA Tides Rangiroa'!$A:$A,0)+4-1))</f>
        <v>0.9895833333333334</v>
      </c>
      <c r="J18" s="85" t="str">
        <f>IF(COLUMNS($C18:J18)&gt;$K18*2,"",INDEX('NOAA Tides Rangiroa'!$D:$D,MATCH($A18,'NOAA Tides Rangiroa'!$A:$A,0)+4-1))</f>
        <v>L</v>
      </c>
      <c r="K18" s="84">
        <f>COUNTIF('NOAA Tides Rangiroa'!A:A,A18)</f>
        <v>4</v>
      </c>
    </row>
    <row r="19" spans="1:11" ht="12.75">
      <c r="A19" s="18">
        <v>41657</v>
      </c>
      <c r="B19" s="85" t="str">
        <f>IF(COLUMNS(B19:$B19)&gt;1,"",INDEX('NOAA Tides Rangiroa'!$B:$B,MATCH($A19,'NOAA Tides Rangiroa'!$A:$A,0)+COLUMNS(B19:$B19)-1))</f>
        <v>Sat</v>
      </c>
      <c r="C19" s="85">
        <f>IF(COLUMNS($C19:C19)&gt;$K19*2,"",INDEX('NOAA Tides Rangiroa'!$C:$C,MATCH($A19,'NOAA Tides Rangiroa'!$A:$A,0)+1-1))</f>
        <v>0.23958333333333334</v>
      </c>
      <c r="D19" s="85" t="str">
        <f>IF(COLUMNS($C19:D19)&gt;$K19*2,"",INDEX('NOAA Tides Rangiroa'!$D:$D,MATCH($A19,'NOAA Tides Rangiroa'!$A:$A,0)+1-1))</f>
        <v>H</v>
      </c>
      <c r="E19" s="85">
        <f>IF(COLUMNS($C19:E19)&gt;$K19*2,"",INDEX('NOAA Tides Rangiroa'!$C:$C,MATCH($A19,'NOAA Tides Rangiroa'!$A:$A,0)+2-1))</f>
        <v>0.4909722222222222</v>
      </c>
      <c r="F19" s="85" t="str">
        <f>IF(COLUMNS($C19:F19)&gt;$K19*2,"",INDEX('NOAA Tides Rangiroa'!$D:$D,MATCH($A19,'NOAA Tides Rangiroa'!$A:$A,0)+2-1))</f>
        <v>L</v>
      </c>
      <c r="G19" s="85">
        <f>IF(COLUMNS($C19:G19)&gt;$K19*2,"",INDEX('NOAA Tides Rangiroa'!$C:$C,MATCH($A19,'NOAA Tides Rangiroa'!$A:$A,0)+3-1))</f>
        <v>0.7506944444444444</v>
      </c>
      <c r="H19" s="85" t="str">
        <f>IF(COLUMNS($C19:H19)&gt;$K19*2,"",INDEX('NOAA Tides Rangiroa'!$D:$D,MATCH($A19,'NOAA Tides Rangiroa'!$A:$A,0)+3-1))</f>
        <v>H</v>
      </c>
      <c r="I19" s="85" t="str">
        <f>IF(COLUMNS($C19:I19)&gt;$K19*2,"",INDEX('NOAA Tides Rangiroa'!$C:$C,MATCH($A19,'NOAA Tides Rangiroa'!$A:$A,0)+4-1))</f>
        <v/>
      </c>
      <c r="J19" s="85" t="str">
        <f>IF(COLUMNS($C19:J19)&gt;$K19*2,"",INDEX('NOAA Tides Rangiroa'!$D:$D,MATCH($A19,'NOAA Tides Rangiroa'!$A:$A,0)+4-1))</f>
        <v/>
      </c>
      <c r="K19" s="84">
        <f>COUNTIF('NOAA Tides Rangiroa'!A:A,A19)</f>
        <v>3</v>
      </c>
    </row>
    <row r="20" spans="1:11" ht="12.75">
      <c r="A20" s="18">
        <v>41658</v>
      </c>
      <c r="B20" s="85" t="str">
        <f>IF(COLUMNS(B20:$B20)&gt;1,"",INDEX('NOAA Tides Rangiroa'!$B:$B,MATCH($A20,'NOAA Tides Rangiroa'!$A:$A,0)+COLUMNS(B20:$B20)-1))</f>
        <v>Sun</v>
      </c>
      <c r="C20" s="85">
        <f>IF(COLUMNS($C20:C20)&gt;$K20*2,"",INDEX('NOAA Tides Rangiroa'!$C:$C,MATCH($A20,'NOAA Tides Rangiroa'!$A:$A,0)+1-1))</f>
        <v>0.016666666666666666</v>
      </c>
      <c r="D20" s="85" t="str">
        <f>IF(COLUMNS($C20:D20)&gt;$K20*2,"",INDEX('NOAA Tides Rangiroa'!$D:$D,MATCH($A20,'NOAA Tides Rangiroa'!$A:$A,0)+1-1))</f>
        <v>L</v>
      </c>
      <c r="E20" s="85">
        <f>IF(COLUMNS($C20:E20)&gt;$K20*2,"",INDEX('NOAA Tides Rangiroa'!$C:$C,MATCH($A20,'NOAA Tides Rangiroa'!$A:$A,0)+2-1))</f>
        <v>0.26805555555555555</v>
      </c>
      <c r="F20" s="85" t="str">
        <f>IF(COLUMNS($C20:F20)&gt;$K20*2,"",INDEX('NOAA Tides Rangiroa'!$D:$D,MATCH($A20,'NOAA Tides Rangiroa'!$A:$A,0)+2-1))</f>
        <v>H</v>
      </c>
      <c r="G20" s="85">
        <f>IF(COLUMNS($C20:G20)&gt;$K20*2,"",INDEX('NOAA Tides Rangiroa'!$C:$C,MATCH($A20,'NOAA Tides Rangiroa'!$A:$A,0)+3-1))</f>
        <v>0.5201388888888888</v>
      </c>
      <c r="H20" s="85" t="str">
        <f>IF(COLUMNS($C20:H20)&gt;$K20*2,"",INDEX('NOAA Tides Rangiroa'!$D:$D,MATCH($A20,'NOAA Tides Rangiroa'!$A:$A,0)+3-1))</f>
        <v>L</v>
      </c>
      <c r="I20" s="85">
        <f>IF(COLUMNS($C20:I20)&gt;$K20*2,"",INDEX('NOAA Tides Rangiroa'!$C:$C,MATCH($A20,'NOAA Tides Rangiroa'!$A:$A,0)+4-1))</f>
        <v>0.7791666666666667</v>
      </c>
      <c r="J20" s="85" t="str">
        <f>IF(COLUMNS($C20:J20)&gt;$K20*2,"",INDEX('NOAA Tides Rangiroa'!$D:$D,MATCH($A20,'NOAA Tides Rangiroa'!$A:$A,0)+4-1))</f>
        <v>H</v>
      </c>
      <c r="K20" s="84">
        <f>COUNTIF('NOAA Tides Rangiroa'!A:A,A20)</f>
        <v>4</v>
      </c>
    </row>
    <row r="21" spans="1:11" ht="12.75">
      <c r="A21" s="18">
        <v>41659</v>
      </c>
      <c r="B21" s="85" t="str">
        <f>IF(COLUMNS(B21:$B21)&gt;1,"",INDEX('NOAA Tides Rangiroa'!$B:$B,MATCH($A21,'NOAA Tides Rangiroa'!$A:$A,0)+COLUMNS(B21:$B21)-1))</f>
        <v>Mon</v>
      </c>
      <c r="C21" s="85">
        <f>IF(COLUMNS($C21:C21)&gt;$K21*2,"",INDEX('NOAA Tides Rangiroa'!$C:$C,MATCH($A21,'NOAA Tides Rangiroa'!$A:$A,0)+1-1))</f>
        <v>0.04513888888888889</v>
      </c>
      <c r="D21" s="85" t="str">
        <f>IF(COLUMNS($C21:D21)&gt;$K21*2,"",INDEX('NOAA Tides Rangiroa'!$D:$D,MATCH($A21,'NOAA Tides Rangiroa'!$A:$A,0)+1-1))</f>
        <v>L</v>
      </c>
      <c r="E21" s="85">
        <f>IF(COLUMNS($C21:E21)&gt;$K21*2,"",INDEX('NOAA Tides Rangiroa'!$C:$C,MATCH($A21,'NOAA Tides Rangiroa'!$A:$A,0)+2-1))</f>
        <v>0.2986111111111111</v>
      </c>
      <c r="F21" s="85" t="str">
        <f>IF(COLUMNS($C21:F21)&gt;$K21*2,"",INDEX('NOAA Tides Rangiroa'!$D:$D,MATCH($A21,'NOAA Tides Rangiroa'!$A:$A,0)+2-1))</f>
        <v>H</v>
      </c>
      <c r="G21" s="85">
        <f>IF(COLUMNS($C21:G21)&gt;$K21*2,"",INDEX('NOAA Tides Rangiroa'!$C:$C,MATCH($A21,'NOAA Tides Rangiroa'!$A:$A,0)+3-1))</f>
        <v>0.5520833333333334</v>
      </c>
      <c r="H21" s="85" t="str">
        <f>IF(COLUMNS($C21:H21)&gt;$K21*2,"",INDEX('NOAA Tides Rangiroa'!$D:$D,MATCH($A21,'NOAA Tides Rangiroa'!$A:$A,0)+3-1))</f>
        <v>L</v>
      </c>
      <c r="I21" s="85">
        <f>IF(COLUMNS($C21:I21)&gt;$K21*2,"",INDEX('NOAA Tides Rangiroa'!$C:$C,MATCH($A21,'NOAA Tides Rangiroa'!$A:$A,0)+4-1))</f>
        <v>0.8097222222222222</v>
      </c>
      <c r="J21" s="85" t="str">
        <f>IF(COLUMNS($C21:J21)&gt;$K21*2,"",INDEX('NOAA Tides Rangiroa'!$D:$D,MATCH($A21,'NOAA Tides Rangiroa'!$A:$A,0)+4-1))</f>
        <v>H</v>
      </c>
      <c r="K21" s="84">
        <f>COUNTIF('NOAA Tides Rangiroa'!A:A,A21)</f>
        <v>4</v>
      </c>
    </row>
    <row r="22" spans="1:11" ht="12.75">
      <c r="A22" s="18">
        <v>41660</v>
      </c>
      <c r="B22" s="85" t="str">
        <f>IF(COLUMNS(B22:$B22)&gt;1,"",INDEX('NOAA Tides Rangiroa'!$B:$B,MATCH($A22,'NOAA Tides Rangiroa'!$A:$A,0)+COLUMNS(B22:$B22)-1))</f>
        <v>Tue</v>
      </c>
      <c r="C22" s="85">
        <f>IF(COLUMNS($C22:C22)&gt;$K22*2,"",INDEX('NOAA Tides Rangiroa'!$C:$C,MATCH($A22,'NOAA Tides Rangiroa'!$A:$A,0)+1-1))</f>
        <v>0.075</v>
      </c>
      <c r="D22" s="85" t="str">
        <f>IF(COLUMNS($C22:D22)&gt;$K22*2,"",INDEX('NOAA Tides Rangiroa'!$D:$D,MATCH($A22,'NOAA Tides Rangiroa'!$A:$A,0)+1-1))</f>
        <v>L</v>
      </c>
      <c r="E22" s="85">
        <f>IF(COLUMNS($C22:E22)&gt;$K22*2,"",INDEX('NOAA Tides Rangiroa'!$C:$C,MATCH($A22,'NOAA Tides Rangiroa'!$A:$A,0)+2-1))</f>
        <v>0.33125</v>
      </c>
      <c r="F22" s="85" t="str">
        <f>IF(COLUMNS($C22:F22)&gt;$K22*2,"",INDEX('NOAA Tides Rangiroa'!$D:$D,MATCH($A22,'NOAA Tides Rangiroa'!$A:$A,0)+2-1))</f>
        <v>H</v>
      </c>
      <c r="G22" s="85">
        <f>IF(COLUMNS($C22:G22)&gt;$K22*2,"",INDEX('NOAA Tides Rangiroa'!$C:$C,MATCH($A22,'NOAA Tides Rangiroa'!$A:$A,0)+3-1))</f>
        <v>0.5881944444444445</v>
      </c>
      <c r="H22" s="85" t="str">
        <f>IF(COLUMNS($C22:H22)&gt;$K22*2,"",INDEX('NOAA Tides Rangiroa'!$D:$D,MATCH($A22,'NOAA Tides Rangiroa'!$A:$A,0)+3-1))</f>
        <v>L</v>
      </c>
      <c r="I22" s="85">
        <f>IF(COLUMNS($C22:I22)&gt;$K22*2,"",INDEX('NOAA Tides Rangiroa'!$C:$C,MATCH($A22,'NOAA Tides Rangiroa'!$A:$A,0)+4-1))</f>
        <v>0.84375</v>
      </c>
      <c r="J22" s="85" t="str">
        <f>IF(COLUMNS($C22:J22)&gt;$K22*2,"",INDEX('NOAA Tides Rangiroa'!$D:$D,MATCH($A22,'NOAA Tides Rangiroa'!$A:$A,0)+4-1))</f>
        <v>H</v>
      </c>
      <c r="K22" s="84">
        <f>COUNTIF('NOAA Tides Rangiroa'!A:A,A22)</f>
        <v>4</v>
      </c>
    </row>
    <row r="23" spans="1:11" ht="12.75">
      <c r="A23" s="18">
        <v>41661</v>
      </c>
      <c r="B23" s="85" t="str">
        <f>IF(COLUMNS(B23:$B23)&gt;1,"",INDEX('NOAA Tides Rangiroa'!$B:$B,MATCH($A23,'NOAA Tides Rangiroa'!$A:$A,0)+COLUMNS(B23:$B23)-1))</f>
        <v>Wed</v>
      </c>
      <c r="C23" s="85">
        <f>IF(COLUMNS($C23:C23)&gt;$K23*2,"",INDEX('NOAA Tides Rangiroa'!$C:$C,MATCH($A23,'NOAA Tides Rangiroa'!$A:$A,0)+1-1))</f>
        <v>0.10833333333333334</v>
      </c>
      <c r="D23" s="85" t="str">
        <f>IF(COLUMNS($C23:D23)&gt;$K23*2,"",INDEX('NOAA Tides Rangiroa'!$D:$D,MATCH($A23,'NOAA Tides Rangiroa'!$A:$A,0)+1-1))</f>
        <v>L</v>
      </c>
      <c r="E23" s="85">
        <f>IF(COLUMNS($C23:E23)&gt;$K23*2,"",INDEX('NOAA Tides Rangiroa'!$C:$C,MATCH($A23,'NOAA Tides Rangiroa'!$A:$A,0)+2-1))</f>
        <v>0.3673611111111111</v>
      </c>
      <c r="F23" s="85" t="str">
        <f>IF(COLUMNS($C23:F23)&gt;$K23*2,"",INDEX('NOAA Tides Rangiroa'!$D:$D,MATCH($A23,'NOAA Tides Rangiroa'!$A:$A,0)+2-1))</f>
        <v>H</v>
      </c>
      <c r="G23" s="85">
        <f>IF(COLUMNS($C23:G23)&gt;$K23*2,"",INDEX('NOAA Tides Rangiroa'!$C:$C,MATCH($A23,'NOAA Tides Rangiroa'!$A:$A,0)+3-1))</f>
        <v>0.6270833333333333</v>
      </c>
      <c r="H23" s="85" t="str">
        <f>IF(COLUMNS($C23:H23)&gt;$K23*2,"",INDEX('NOAA Tides Rangiroa'!$D:$D,MATCH($A23,'NOAA Tides Rangiroa'!$A:$A,0)+3-1))</f>
        <v>L</v>
      </c>
      <c r="I23" s="85">
        <f>IF(COLUMNS($C23:I23)&gt;$K23*2,"",INDEX('NOAA Tides Rangiroa'!$C:$C,MATCH($A23,'NOAA Tides Rangiroa'!$A:$A,0)+4-1))</f>
        <v>0.8826388888888889</v>
      </c>
      <c r="J23" s="85" t="str">
        <f>IF(COLUMNS($C23:J23)&gt;$K23*2,"",INDEX('NOAA Tides Rangiroa'!$D:$D,MATCH($A23,'NOAA Tides Rangiroa'!$A:$A,0)+4-1))</f>
        <v>H</v>
      </c>
      <c r="K23" s="84">
        <f>COUNTIF('NOAA Tides Rangiroa'!A:A,A23)</f>
        <v>4</v>
      </c>
    </row>
    <row r="24" spans="1:11" ht="12.75">
      <c r="A24" s="18">
        <v>41662</v>
      </c>
      <c r="B24" s="85" t="str">
        <f>IF(COLUMNS(B24:$B24)&gt;1,"",INDEX('NOAA Tides Rangiroa'!$B:$B,MATCH($A24,'NOAA Tides Rangiroa'!$A:$A,0)+COLUMNS(B24:$B24)-1))</f>
        <v>Thu</v>
      </c>
      <c r="C24" s="85">
        <f>IF(COLUMNS($C24:C24)&gt;$K24*2,"",INDEX('NOAA Tides Rangiroa'!$C:$C,MATCH($A24,'NOAA Tides Rangiroa'!$A:$A,0)+1-1))</f>
        <v>0.14444444444444446</v>
      </c>
      <c r="D24" s="85" t="str">
        <f>IF(COLUMNS($C24:D24)&gt;$K24*2,"",INDEX('NOAA Tides Rangiroa'!$D:$D,MATCH($A24,'NOAA Tides Rangiroa'!$A:$A,0)+1-1))</f>
        <v>L</v>
      </c>
      <c r="E24" s="85">
        <f>IF(COLUMNS($C24:E24)&gt;$K24*2,"",INDEX('NOAA Tides Rangiroa'!$C:$C,MATCH($A24,'NOAA Tides Rangiroa'!$A:$A,0)+2-1))</f>
        <v>0.4055555555555555</v>
      </c>
      <c r="F24" s="85" t="str">
        <f>IF(COLUMNS($C24:F24)&gt;$K24*2,"",INDEX('NOAA Tides Rangiroa'!$D:$D,MATCH($A24,'NOAA Tides Rangiroa'!$A:$A,0)+2-1))</f>
        <v>H</v>
      </c>
      <c r="G24" s="85">
        <f>IF(COLUMNS($C24:G24)&gt;$K24*2,"",INDEX('NOAA Tides Rangiroa'!$C:$C,MATCH($A24,'NOAA Tides Rangiroa'!$A:$A,0)+3-1))</f>
        <v>0.6701388888888888</v>
      </c>
      <c r="H24" s="85" t="str">
        <f>IF(COLUMNS($C24:H24)&gt;$K24*2,"",INDEX('NOAA Tides Rangiroa'!$D:$D,MATCH($A24,'NOAA Tides Rangiroa'!$A:$A,0)+3-1))</f>
        <v>L</v>
      </c>
      <c r="I24" s="85">
        <f>IF(COLUMNS($C24:I24)&gt;$K24*2,"",INDEX('NOAA Tides Rangiroa'!$C:$C,MATCH($A24,'NOAA Tides Rangiroa'!$A:$A,0)+4-1))</f>
        <v>0.9236111111111112</v>
      </c>
      <c r="J24" s="85" t="str">
        <f>IF(COLUMNS($C24:J24)&gt;$K24*2,"",INDEX('NOAA Tides Rangiroa'!$D:$D,MATCH($A24,'NOAA Tides Rangiroa'!$A:$A,0)+4-1))</f>
        <v>H</v>
      </c>
      <c r="K24" s="84">
        <f>COUNTIF('NOAA Tides Rangiroa'!A:A,A24)</f>
        <v>4</v>
      </c>
    </row>
    <row r="25" spans="1:11" ht="12.75">
      <c r="A25" s="18">
        <v>41663</v>
      </c>
      <c r="B25" s="85" t="str">
        <f>IF(COLUMNS(B25:$B25)&gt;1,"",INDEX('NOAA Tides Rangiroa'!$B:$B,MATCH($A25,'NOAA Tides Rangiroa'!$A:$A,0)+COLUMNS(B25:$B25)-1))</f>
        <v>Fri</v>
      </c>
      <c r="C25" s="85">
        <f>IF(COLUMNS($C25:C25)&gt;$K25*2,"",INDEX('NOAA Tides Rangiroa'!$C:$C,MATCH($A25,'NOAA Tides Rangiroa'!$A:$A,0)+1-1))</f>
        <v>0.18333333333333335</v>
      </c>
      <c r="D25" s="85" t="str">
        <f>IF(COLUMNS($C25:D25)&gt;$K25*2,"",INDEX('NOAA Tides Rangiroa'!$D:$D,MATCH($A25,'NOAA Tides Rangiroa'!$A:$A,0)+1-1))</f>
        <v>L</v>
      </c>
      <c r="E25" s="85">
        <f>IF(COLUMNS($C25:E25)&gt;$K25*2,"",INDEX('NOAA Tides Rangiroa'!$C:$C,MATCH($A25,'NOAA Tides Rangiroa'!$A:$A,0)+2-1))</f>
        <v>0.4458333333333333</v>
      </c>
      <c r="F25" s="85" t="str">
        <f>IF(COLUMNS($C25:F25)&gt;$K25*2,"",INDEX('NOAA Tides Rangiroa'!$D:$D,MATCH($A25,'NOAA Tides Rangiroa'!$A:$A,0)+2-1))</f>
        <v>H</v>
      </c>
      <c r="G25" s="85">
        <f>IF(COLUMNS($C25:G25)&gt;$K25*2,"",INDEX('NOAA Tides Rangiroa'!$C:$C,MATCH($A25,'NOAA Tides Rangiroa'!$A:$A,0)+3-1))</f>
        <v>0.7125</v>
      </c>
      <c r="H25" s="85" t="str">
        <f>IF(COLUMNS($C25:H25)&gt;$K25*2,"",INDEX('NOAA Tides Rangiroa'!$D:$D,MATCH($A25,'NOAA Tides Rangiroa'!$A:$A,0)+3-1))</f>
        <v>L</v>
      </c>
      <c r="I25" s="85">
        <f>IF(COLUMNS($C25:I25)&gt;$K25*2,"",INDEX('NOAA Tides Rangiroa'!$C:$C,MATCH($A25,'NOAA Tides Rangiroa'!$A:$A,0)+4-1))</f>
        <v>0.9659722222222222</v>
      </c>
      <c r="J25" s="85" t="str">
        <f>IF(COLUMNS($C25:J25)&gt;$K25*2,"",INDEX('NOAA Tides Rangiroa'!$D:$D,MATCH($A25,'NOAA Tides Rangiroa'!$A:$A,0)+4-1))</f>
        <v>H</v>
      </c>
      <c r="K25" s="84">
        <f>COUNTIF('NOAA Tides Rangiroa'!A:A,A25)</f>
        <v>4</v>
      </c>
    </row>
    <row r="26" spans="1:11" ht="12.75">
      <c r="A26" s="18">
        <v>41664</v>
      </c>
      <c r="B26" s="85" t="str">
        <f>IF(COLUMNS(B26:$B26)&gt;1,"",INDEX('NOAA Tides Rangiroa'!$B:$B,MATCH($A26,'NOAA Tides Rangiroa'!$A:$A,0)+COLUMNS(B26:$B26)-1))</f>
        <v>Sat</v>
      </c>
      <c r="C26" s="85">
        <f>IF(COLUMNS($C26:C26)&gt;$K26*2,"",INDEX('NOAA Tides Rangiroa'!$C:$C,MATCH($A26,'NOAA Tides Rangiroa'!$A:$A,0)+1-1))</f>
        <v>0.22291666666666665</v>
      </c>
      <c r="D26" s="85" t="str">
        <f>IF(COLUMNS($C26:D26)&gt;$K26*2,"",INDEX('NOAA Tides Rangiroa'!$D:$D,MATCH($A26,'NOAA Tides Rangiroa'!$A:$A,0)+1-1))</f>
        <v>L</v>
      </c>
      <c r="E26" s="85">
        <f>IF(COLUMNS($C26:E26)&gt;$K26*2,"",INDEX('NOAA Tides Rangiroa'!$C:$C,MATCH($A26,'NOAA Tides Rangiroa'!$A:$A,0)+2-1))</f>
        <v>0.48541666666666666</v>
      </c>
      <c r="F26" s="85" t="str">
        <f>IF(COLUMNS($C26:F26)&gt;$K26*2,"",INDEX('NOAA Tides Rangiroa'!$D:$D,MATCH($A26,'NOAA Tides Rangiroa'!$A:$A,0)+2-1))</f>
        <v>H</v>
      </c>
      <c r="G26" s="85">
        <f>IF(COLUMNS($C26:G26)&gt;$K26*2,"",INDEX('NOAA Tides Rangiroa'!$C:$C,MATCH($A26,'NOAA Tides Rangiroa'!$A:$A,0)+3-1))</f>
        <v>0.7541666666666668</v>
      </c>
      <c r="H26" s="85" t="str">
        <f>IF(COLUMNS($C26:H26)&gt;$K26*2,"",INDEX('NOAA Tides Rangiroa'!$D:$D,MATCH($A26,'NOAA Tides Rangiroa'!$A:$A,0)+3-1))</f>
        <v>L</v>
      </c>
      <c r="I26" s="85" t="str">
        <f>IF(COLUMNS($C26:I26)&gt;$K26*2,"",INDEX('NOAA Tides Rangiroa'!$C:$C,MATCH($A26,'NOAA Tides Rangiroa'!$A:$A,0)+4-1))</f>
        <v/>
      </c>
      <c r="J26" s="85" t="str">
        <f>IF(COLUMNS($C26:J26)&gt;$K26*2,"",INDEX('NOAA Tides Rangiroa'!$D:$D,MATCH($A26,'NOAA Tides Rangiroa'!$A:$A,0)+4-1))</f>
        <v/>
      </c>
      <c r="K26" s="84">
        <f>COUNTIF('NOAA Tides Rangiroa'!A:A,A26)</f>
        <v>3</v>
      </c>
    </row>
    <row r="27" spans="1:11" ht="12.75">
      <c r="A27" s="18">
        <v>41665</v>
      </c>
      <c r="B27" s="85" t="str">
        <f>IF(COLUMNS(B27:$B27)&gt;1,"",INDEX('NOAA Tides Rangiroa'!$B:$B,MATCH($A27,'NOAA Tides Rangiroa'!$A:$A,0)+COLUMNS(B27:$B27)-1))</f>
        <v>Sun</v>
      </c>
      <c r="C27" s="85">
        <f>IF(COLUMNS($C27:C27)&gt;$K27*2,"",INDEX('NOAA Tides Rangiroa'!$C:$C,MATCH($A27,'NOAA Tides Rangiroa'!$A:$A,0)+1-1))</f>
        <v>0.006944444444444444</v>
      </c>
      <c r="D27" s="85" t="str">
        <f>IF(COLUMNS($C27:D27)&gt;$K27*2,"",INDEX('NOAA Tides Rangiroa'!$D:$D,MATCH($A27,'NOAA Tides Rangiroa'!$A:$A,0)+1-1))</f>
        <v>H</v>
      </c>
      <c r="E27" s="85">
        <f>IF(COLUMNS($C27:E27)&gt;$K27*2,"",INDEX('NOAA Tides Rangiroa'!$C:$C,MATCH($A27,'NOAA Tides Rangiroa'!$A:$A,0)+2-1))</f>
        <v>0.2625</v>
      </c>
      <c r="F27" s="85" t="str">
        <f>IF(COLUMNS($C27:F27)&gt;$K27*2,"",INDEX('NOAA Tides Rangiroa'!$D:$D,MATCH($A27,'NOAA Tides Rangiroa'!$A:$A,0)+2-1))</f>
        <v>L</v>
      </c>
      <c r="G27" s="85">
        <f>IF(COLUMNS($C27:G27)&gt;$K27*2,"",INDEX('NOAA Tides Rangiroa'!$C:$C,MATCH($A27,'NOAA Tides Rangiroa'!$A:$A,0)+3-1))</f>
        <v>0.5243055555555556</v>
      </c>
      <c r="H27" s="85" t="str">
        <f>IF(COLUMNS($C27:H27)&gt;$K27*2,"",INDEX('NOAA Tides Rangiroa'!$D:$D,MATCH($A27,'NOAA Tides Rangiroa'!$A:$A,0)+3-1))</f>
        <v>H</v>
      </c>
      <c r="I27" s="85">
        <f>IF(COLUMNS($C27:I27)&gt;$K27*2,"",INDEX('NOAA Tides Rangiroa'!$C:$C,MATCH($A27,'NOAA Tides Rangiroa'!$A:$A,0)+4-1))</f>
        <v>0.7930555555555556</v>
      </c>
      <c r="J27" s="85" t="str">
        <f>IF(COLUMNS($C27:J27)&gt;$K27*2,"",INDEX('NOAA Tides Rangiroa'!$D:$D,MATCH($A27,'NOAA Tides Rangiroa'!$A:$A,0)+4-1))</f>
        <v>L</v>
      </c>
      <c r="K27" s="84">
        <f>COUNTIF('NOAA Tides Rangiroa'!A:A,A27)</f>
        <v>4</v>
      </c>
    </row>
    <row r="28" spans="1:11" ht="12.75">
      <c r="A28" s="18">
        <v>41666</v>
      </c>
      <c r="B28" s="85" t="str">
        <f>IF(COLUMNS(B28:$B28)&gt;1,"",INDEX('NOAA Tides Rangiroa'!$B:$B,MATCH($A28,'NOAA Tides Rangiroa'!$A:$A,0)+COLUMNS(B28:$B28)-1))</f>
        <v>Mon</v>
      </c>
      <c r="C28" s="85">
        <f>IF(COLUMNS($C28:C28)&gt;$K28*2,"",INDEX('NOAA Tides Rangiroa'!$C:$C,MATCH($A28,'NOAA Tides Rangiroa'!$A:$A,0)+1-1))</f>
        <v>0.04652777777777778</v>
      </c>
      <c r="D28" s="85" t="str">
        <f>IF(COLUMNS($C28:D28)&gt;$K28*2,"",INDEX('NOAA Tides Rangiroa'!$D:$D,MATCH($A28,'NOAA Tides Rangiroa'!$A:$A,0)+1-1))</f>
        <v>H</v>
      </c>
      <c r="E28" s="85">
        <f>IF(COLUMNS($C28:E28)&gt;$K28*2,"",INDEX('NOAA Tides Rangiroa'!$C:$C,MATCH($A28,'NOAA Tides Rangiroa'!$A:$A,0)+2-1))</f>
        <v>0.30069444444444443</v>
      </c>
      <c r="F28" s="85" t="str">
        <f>IF(COLUMNS($C28:F28)&gt;$K28*2,"",INDEX('NOAA Tides Rangiroa'!$D:$D,MATCH($A28,'NOAA Tides Rangiroa'!$A:$A,0)+2-1))</f>
        <v>L</v>
      </c>
      <c r="G28" s="85">
        <f>IF(COLUMNS($C28:G28)&gt;$K28*2,"",INDEX('NOAA Tides Rangiroa'!$C:$C,MATCH($A28,'NOAA Tides Rangiroa'!$A:$A,0)+3-1))</f>
        <v>0.5625</v>
      </c>
      <c r="H28" s="85" t="str">
        <f>IF(COLUMNS($C28:H28)&gt;$K28*2,"",INDEX('NOAA Tides Rangiroa'!$D:$D,MATCH($A28,'NOAA Tides Rangiroa'!$A:$A,0)+3-1))</f>
        <v>H</v>
      </c>
      <c r="I28" s="85">
        <f>IF(COLUMNS($C28:I28)&gt;$K28*2,"",INDEX('NOAA Tides Rangiroa'!$C:$C,MATCH($A28,'NOAA Tides Rangiroa'!$A:$A,0)+4-1))</f>
        <v>0.8305555555555556</v>
      </c>
      <c r="J28" s="85" t="str">
        <f>IF(COLUMNS($C28:J28)&gt;$K28*2,"",INDEX('NOAA Tides Rangiroa'!$D:$D,MATCH($A28,'NOAA Tides Rangiroa'!$A:$A,0)+4-1))</f>
        <v>L</v>
      </c>
      <c r="K28" s="84">
        <f>COUNTIF('NOAA Tides Rangiroa'!A:A,A28)</f>
        <v>4</v>
      </c>
    </row>
    <row r="29" spans="1:11" ht="12.75">
      <c r="A29" s="18">
        <v>41667</v>
      </c>
      <c r="B29" s="85" t="str">
        <f>IF(COLUMNS(B29:$B29)&gt;1,"",INDEX('NOAA Tides Rangiroa'!$B:$B,MATCH($A29,'NOAA Tides Rangiroa'!$A:$A,0)+COLUMNS(B29:$B29)-1))</f>
        <v>Tue</v>
      </c>
      <c r="C29" s="85">
        <f>IF(COLUMNS($C29:C29)&gt;$K29*2,"",INDEX('NOAA Tides Rangiroa'!$C:$C,MATCH($A29,'NOAA Tides Rangiroa'!$A:$A,0)+1-1))</f>
        <v>0.08402777777777777</v>
      </c>
      <c r="D29" s="85" t="str">
        <f>IF(COLUMNS($C29:D29)&gt;$K29*2,"",INDEX('NOAA Tides Rangiroa'!$D:$D,MATCH($A29,'NOAA Tides Rangiroa'!$A:$A,0)+1-1))</f>
        <v>H</v>
      </c>
      <c r="E29" s="85">
        <f>IF(COLUMNS($C29:E29)&gt;$K29*2,"",INDEX('NOAA Tides Rangiroa'!$C:$C,MATCH($A29,'NOAA Tides Rangiroa'!$A:$A,0)+2-1))</f>
        <v>0.33888888888888885</v>
      </c>
      <c r="F29" s="85" t="str">
        <f>IF(COLUMNS($C29:F29)&gt;$K29*2,"",INDEX('NOAA Tides Rangiroa'!$D:$D,MATCH($A29,'NOAA Tides Rangiroa'!$A:$A,0)+2-1))</f>
        <v>L</v>
      </c>
      <c r="G29" s="85">
        <f>IF(COLUMNS($C29:G29)&gt;$K29*2,"",INDEX('NOAA Tides Rangiroa'!$C:$C,MATCH($A29,'NOAA Tides Rangiroa'!$A:$A,0)+3-1))</f>
        <v>0.5993055555555555</v>
      </c>
      <c r="H29" s="85" t="str">
        <f>IF(COLUMNS($C29:H29)&gt;$K29*2,"",INDEX('NOAA Tides Rangiroa'!$D:$D,MATCH($A29,'NOAA Tides Rangiroa'!$A:$A,0)+3-1))</f>
        <v>H</v>
      </c>
      <c r="I29" s="85">
        <f>IF(COLUMNS($C29:I29)&gt;$K29*2,"",INDEX('NOAA Tides Rangiroa'!$C:$C,MATCH($A29,'NOAA Tides Rangiroa'!$A:$A,0)+4-1))</f>
        <v>0.8673611111111111</v>
      </c>
      <c r="J29" s="85" t="str">
        <f>IF(COLUMNS($C29:J29)&gt;$K29*2,"",INDEX('NOAA Tides Rangiroa'!$D:$D,MATCH($A29,'NOAA Tides Rangiroa'!$A:$A,0)+4-1))</f>
        <v>L</v>
      </c>
      <c r="K29" s="84">
        <f>COUNTIF('NOAA Tides Rangiroa'!A:A,A29)</f>
        <v>4</v>
      </c>
    </row>
    <row r="30" spans="1:11" ht="12.75">
      <c r="A30" s="18">
        <v>41668</v>
      </c>
      <c r="B30" s="85" t="str">
        <f>IF(COLUMNS(B30:$B30)&gt;1,"",INDEX('NOAA Tides Rangiroa'!$B:$B,MATCH($A30,'NOAA Tides Rangiroa'!$A:$A,0)+COLUMNS(B30:$B30)-1))</f>
        <v>Wed</v>
      </c>
      <c r="C30" s="85">
        <f>IF(COLUMNS($C30:C30)&gt;$K30*2,"",INDEX('NOAA Tides Rangiroa'!$C:$C,MATCH($A30,'NOAA Tides Rangiroa'!$A:$A,0)+1-1))</f>
        <v>0.12152777777777778</v>
      </c>
      <c r="D30" s="85" t="str">
        <f>IF(COLUMNS($C30:D30)&gt;$K30*2,"",INDEX('NOAA Tides Rangiroa'!$D:$D,MATCH($A30,'NOAA Tides Rangiroa'!$A:$A,0)+1-1))</f>
        <v>H</v>
      </c>
      <c r="E30" s="85">
        <f>IF(COLUMNS($C30:E30)&gt;$K30*2,"",INDEX('NOAA Tides Rangiroa'!$C:$C,MATCH($A30,'NOAA Tides Rangiroa'!$A:$A,0)+2-1))</f>
        <v>0.3763888888888889</v>
      </c>
      <c r="F30" s="85" t="str">
        <f>IF(COLUMNS($C30:F30)&gt;$K30*2,"",INDEX('NOAA Tides Rangiroa'!$D:$D,MATCH($A30,'NOAA Tides Rangiroa'!$A:$A,0)+2-1))</f>
        <v>L</v>
      </c>
      <c r="G30" s="85">
        <f>IF(COLUMNS($C30:G30)&gt;$K30*2,"",INDEX('NOAA Tides Rangiroa'!$C:$C,MATCH($A30,'NOAA Tides Rangiroa'!$A:$A,0)+3-1))</f>
        <v>0.6361111111111112</v>
      </c>
      <c r="H30" s="85" t="str">
        <f>IF(COLUMNS($C30:H30)&gt;$K30*2,"",INDEX('NOAA Tides Rangiroa'!$D:$D,MATCH($A30,'NOAA Tides Rangiroa'!$A:$A,0)+3-1))</f>
        <v>H</v>
      </c>
      <c r="I30" s="85">
        <f>IF(COLUMNS($C30:I30)&gt;$K30*2,"",INDEX('NOAA Tides Rangiroa'!$C:$C,MATCH($A30,'NOAA Tides Rangiroa'!$A:$A,0)+4-1))</f>
        <v>0.9034722222222222</v>
      </c>
      <c r="J30" s="85" t="str">
        <f>IF(COLUMNS($C30:J30)&gt;$K30*2,"",INDEX('NOAA Tides Rangiroa'!$D:$D,MATCH($A30,'NOAA Tides Rangiroa'!$A:$A,0)+4-1))</f>
        <v>L</v>
      </c>
      <c r="K30" s="84">
        <f>COUNTIF('NOAA Tides Rangiroa'!A:A,A30)</f>
        <v>4</v>
      </c>
    </row>
    <row r="31" spans="1:11" ht="12.75">
      <c r="A31" s="18">
        <v>41669</v>
      </c>
      <c r="B31" s="85" t="str">
        <f>IF(COLUMNS(B31:$B31)&gt;1,"",INDEX('NOAA Tides Rangiroa'!$B:$B,MATCH($A31,'NOAA Tides Rangiroa'!$A:$A,0)+COLUMNS(B31:$B31)-1))</f>
        <v>Thu</v>
      </c>
      <c r="C31" s="85">
        <f>IF(COLUMNS($C31:C31)&gt;$K31*2,"",INDEX('NOAA Tides Rangiroa'!$C:$C,MATCH($A31,'NOAA Tides Rangiroa'!$A:$A,0)+1-1))</f>
        <v>0.15833333333333333</v>
      </c>
      <c r="D31" s="85" t="str">
        <f>IF(COLUMNS($C31:D31)&gt;$K31*2,"",INDEX('NOAA Tides Rangiroa'!$D:$D,MATCH($A31,'NOAA Tides Rangiroa'!$A:$A,0)+1-1))</f>
        <v>H</v>
      </c>
      <c r="E31" s="85">
        <f>IF(COLUMNS($C31:E31)&gt;$K31*2,"",INDEX('NOAA Tides Rangiroa'!$C:$C,MATCH($A31,'NOAA Tides Rangiroa'!$A:$A,0)+2-1))</f>
        <v>0.4138888888888889</v>
      </c>
      <c r="F31" s="85" t="str">
        <f>IF(COLUMNS($C31:F31)&gt;$K31*2,"",INDEX('NOAA Tides Rangiroa'!$D:$D,MATCH($A31,'NOAA Tides Rangiroa'!$A:$A,0)+2-1))</f>
        <v>L</v>
      </c>
      <c r="G31" s="85">
        <f>IF(COLUMNS($C31:G31)&gt;$K31*2,"",INDEX('NOAA Tides Rangiroa'!$C:$C,MATCH($A31,'NOAA Tides Rangiroa'!$A:$A,0)+3-1))</f>
        <v>0.6729166666666666</v>
      </c>
      <c r="H31" s="85" t="str">
        <f>IF(COLUMNS($C31:H31)&gt;$K31*2,"",INDEX('NOAA Tides Rangiroa'!$D:$D,MATCH($A31,'NOAA Tides Rangiroa'!$A:$A,0)+3-1))</f>
        <v>H</v>
      </c>
      <c r="I31" s="85">
        <f>IF(COLUMNS($C31:I31)&gt;$K31*2,"",INDEX('NOAA Tides Rangiroa'!$C:$C,MATCH($A31,'NOAA Tides Rangiroa'!$A:$A,0)+4-1))</f>
        <v>0.9395833333333333</v>
      </c>
      <c r="J31" s="85" t="str">
        <f>IF(COLUMNS($C31:J31)&gt;$K31*2,"",INDEX('NOAA Tides Rangiroa'!$D:$D,MATCH($A31,'NOAA Tides Rangiroa'!$A:$A,0)+4-1))</f>
        <v>L</v>
      </c>
      <c r="K31" s="84">
        <f>COUNTIF('NOAA Tides Rangiroa'!A:A,A31)</f>
        <v>4</v>
      </c>
    </row>
    <row r="32" spans="1:11" ht="12.75">
      <c r="A32" s="18">
        <v>41670</v>
      </c>
      <c r="B32" s="85" t="str">
        <f>IF(COLUMNS(B32:$B32)&gt;1,"",INDEX('NOAA Tides Rangiroa'!$B:$B,MATCH($A32,'NOAA Tides Rangiroa'!$A:$A,0)+COLUMNS(B32:$B32)-1))</f>
        <v>Fri</v>
      </c>
      <c r="C32" s="85">
        <f>IF(COLUMNS($C32:C32)&gt;$K32*2,"",INDEX('NOAA Tides Rangiroa'!$C:$C,MATCH($A32,'NOAA Tides Rangiroa'!$A:$A,0)+1-1))</f>
        <v>0.19583333333333333</v>
      </c>
      <c r="D32" s="85" t="str">
        <f>IF(COLUMNS($C32:D32)&gt;$K32*2,"",INDEX('NOAA Tides Rangiroa'!$D:$D,MATCH($A32,'NOAA Tides Rangiroa'!$A:$A,0)+1-1))</f>
        <v>H</v>
      </c>
      <c r="E32" s="85">
        <f>IF(COLUMNS($C32:E32)&gt;$K32*2,"",INDEX('NOAA Tides Rangiroa'!$C:$C,MATCH($A32,'NOAA Tides Rangiroa'!$A:$A,0)+2-1))</f>
        <v>0.4513888888888889</v>
      </c>
      <c r="F32" s="85" t="str">
        <f>IF(COLUMNS($C32:F32)&gt;$K32*2,"",INDEX('NOAA Tides Rangiroa'!$D:$D,MATCH($A32,'NOAA Tides Rangiroa'!$A:$A,0)+2-1))</f>
        <v>L</v>
      </c>
      <c r="G32" s="85">
        <f>IF(COLUMNS($C32:G32)&gt;$K32*2,"",INDEX('NOAA Tides Rangiroa'!$C:$C,MATCH($A32,'NOAA Tides Rangiroa'!$A:$A,0)+3-1))</f>
        <v>0.7097222222222223</v>
      </c>
      <c r="H32" s="85" t="str">
        <f>IF(COLUMNS($C32:H32)&gt;$K32*2,"",INDEX('NOAA Tides Rangiroa'!$D:$D,MATCH($A32,'NOAA Tides Rangiroa'!$A:$A,0)+3-1))</f>
        <v>H</v>
      </c>
      <c r="I32" s="85">
        <f>IF(COLUMNS($C32:I32)&gt;$K32*2,"",INDEX('NOAA Tides Rangiroa'!$C:$C,MATCH($A32,'NOAA Tides Rangiroa'!$A:$A,0)+4-1))</f>
        <v>0.9763888888888889</v>
      </c>
      <c r="J32" s="85" t="str">
        <f>IF(COLUMNS($C32:J32)&gt;$K32*2,"",INDEX('NOAA Tides Rangiroa'!$D:$D,MATCH($A32,'NOAA Tides Rangiroa'!$A:$A,0)+4-1))</f>
        <v>L</v>
      </c>
      <c r="K32" s="84">
        <f>COUNTIF('NOAA Tides Rangiroa'!A:A,A32)</f>
        <v>4</v>
      </c>
    </row>
    <row r="33" spans="1:11" ht="12.75">
      <c r="A33" s="18">
        <v>41671</v>
      </c>
      <c r="B33" s="85" t="str">
        <f>IF(COLUMNS(B33:$B33)&gt;1,"",INDEX('NOAA Tides Rangiroa'!$B:$B,MATCH($A33,'NOAA Tides Rangiroa'!$A:$A,0)+COLUMNS(B33:$B33)-1))</f>
        <v>Sat</v>
      </c>
      <c r="C33" s="85">
        <f>IF(COLUMNS($C33:C33)&gt;$K33*2,"",INDEX('NOAA Tides Rangiroa'!$C:$C,MATCH($A33,'NOAA Tides Rangiroa'!$A:$A,0)+1-1))</f>
        <v>0.2340277777777778</v>
      </c>
      <c r="D33" s="85" t="str">
        <f>IF(COLUMNS($C33:D33)&gt;$K33*2,"",INDEX('NOAA Tides Rangiroa'!$D:$D,MATCH($A33,'NOAA Tides Rangiroa'!$A:$A,0)+1-1))</f>
        <v>H</v>
      </c>
      <c r="E33" s="85">
        <f>IF(COLUMNS($C33:E33)&gt;$K33*2,"",INDEX('NOAA Tides Rangiroa'!$C:$C,MATCH($A33,'NOAA Tides Rangiroa'!$A:$A,0)+2-1))</f>
        <v>0.4902777777777778</v>
      </c>
      <c r="F33" s="85" t="str">
        <f>IF(COLUMNS($C33:F33)&gt;$K33*2,"",INDEX('NOAA Tides Rangiroa'!$D:$D,MATCH($A33,'NOAA Tides Rangiroa'!$A:$A,0)+2-1))</f>
        <v>L</v>
      </c>
      <c r="G33" s="85">
        <f>IF(COLUMNS($C33:G33)&gt;$K33*2,"",INDEX('NOAA Tides Rangiroa'!$C:$C,MATCH($A33,'NOAA Tides Rangiroa'!$A:$A,0)+3-1))</f>
        <v>0.7479166666666667</v>
      </c>
      <c r="H33" s="85" t="str">
        <f>IF(COLUMNS($C33:H33)&gt;$K33*2,"",INDEX('NOAA Tides Rangiroa'!$D:$D,MATCH($A33,'NOAA Tides Rangiroa'!$A:$A,0)+3-1))</f>
        <v>H</v>
      </c>
      <c r="I33" s="85" t="str">
        <f>IF(COLUMNS($C33:I33)&gt;$K33*2,"",INDEX('NOAA Tides Rangiroa'!$C:$C,MATCH($A33,'NOAA Tides Rangiroa'!$A:$A,0)+4-1))</f>
        <v/>
      </c>
      <c r="J33" s="85" t="str">
        <f>IF(COLUMNS($C33:J33)&gt;$K33*2,"",INDEX('NOAA Tides Rangiroa'!$D:$D,MATCH($A33,'NOAA Tides Rangiroa'!$A:$A,0)+4-1))</f>
        <v/>
      </c>
      <c r="K33" s="84">
        <f>COUNTIF('NOAA Tides Rangiroa'!A:A,A33)</f>
        <v>3</v>
      </c>
    </row>
    <row r="34" spans="1:11" ht="12.75">
      <c r="A34" s="18">
        <v>41672</v>
      </c>
      <c r="B34" s="85" t="str">
        <f>IF(COLUMNS(B34:$B34)&gt;1,"",INDEX('NOAA Tides Rangiroa'!$B:$B,MATCH($A34,'NOAA Tides Rangiroa'!$A:$A,0)+COLUMNS(B34:$B34)-1))</f>
        <v>Sun</v>
      </c>
      <c r="C34" s="85">
        <f>IF(COLUMNS($C34:C34)&gt;$K34*2,"",INDEX('NOAA Tides Rangiroa'!$C:$C,MATCH($A34,'NOAA Tides Rangiroa'!$A:$A,0)+1-1))</f>
        <v>0.013888888888888888</v>
      </c>
      <c r="D34" s="85" t="str">
        <f>IF(COLUMNS($C34:D34)&gt;$K34*2,"",INDEX('NOAA Tides Rangiroa'!$D:$D,MATCH($A34,'NOAA Tides Rangiroa'!$A:$A,0)+1-1))</f>
        <v>L</v>
      </c>
      <c r="E34" s="85">
        <f>IF(COLUMNS($C34:E34)&gt;$K34*2,"",INDEX('NOAA Tides Rangiroa'!$C:$C,MATCH($A34,'NOAA Tides Rangiroa'!$A:$A,0)+2-1))</f>
        <v>0.27291666666666664</v>
      </c>
      <c r="F34" s="85" t="str">
        <f>IF(COLUMNS($C34:F34)&gt;$K34*2,"",INDEX('NOAA Tides Rangiroa'!$D:$D,MATCH($A34,'NOAA Tides Rangiroa'!$A:$A,0)+2-1))</f>
        <v>H</v>
      </c>
      <c r="G34" s="85">
        <f>IF(COLUMNS($C34:G34)&gt;$K34*2,"",INDEX('NOAA Tides Rangiroa'!$C:$C,MATCH($A34,'NOAA Tides Rangiroa'!$A:$A,0)+3-1))</f>
        <v>0.53125</v>
      </c>
      <c r="H34" s="85" t="str">
        <f>IF(COLUMNS($C34:H34)&gt;$K34*2,"",INDEX('NOAA Tides Rangiroa'!$D:$D,MATCH($A34,'NOAA Tides Rangiroa'!$A:$A,0)+3-1))</f>
        <v>L</v>
      </c>
      <c r="I34" s="85">
        <f>IF(COLUMNS($C34:I34)&gt;$K34*2,"",INDEX('NOAA Tides Rangiroa'!$C:$C,MATCH($A34,'NOAA Tides Rangiroa'!$A:$A,0)+4-1))</f>
        <v>0.7875</v>
      </c>
      <c r="J34" s="85" t="str">
        <f>IF(COLUMNS($C34:J34)&gt;$K34*2,"",INDEX('NOAA Tides Rangiroa'!$D:$D,MATCH($A34,'NOAA Tides Rangiroa'!$A:$A,0)+4-1))</f>
        <v>H</v>
      </c>
      <c r="K34" s="84">
        <f>COUNTIF('NOAA Tides Rangiroa'!A:A,A34)</f>
        <v>4</v>
      </c>
    </row>
    <row r="35" spans="1:11" ht="12.75">
      <c r="A35" s="18">
        <v>41673</v>
      </c>
      <c r="B35" s="85" t="str">
        <f>IF(COLUMNS(B35:$B35)&gt;1,"",INDEX('NOAA Tides Rangiroa'!$B:$B,MATCH($A35,'NOAA Tides Rangiroa'!$A:$A,0)+COLUMNS(B35:$B35)-1))</f>
        <v>Mon</v>
      </c>
      <c r="C35" s="85">
        <f>IF(COLUMNS($C35:C35)&gt;$K35*2,"",INDEX('NOAA Tides Rangiroa'!$C:$C,MATCH($A35,'NOAA Tides Rangiroa'!$A:$A,0)+1-1))</f>
        <v>0.05277777777777778</v>
      </c>
      <c r="D35" s="85" t="str">
        <f>IF(COLUMNS($C35:D35)&gt;$K35*2,"",INDEX('NOAA Tides Rangiroa'!$D:$D,MATCH($A35,'NOAA Tides Rangiroa'!$A:$A,0)+1-1))</f>
        <v>L</v>
      </c>
      <c r="E35" s="85">
        <f>IF(COLUMNS($C35:E35)&gt;$K35*2,"",INDEX('NOAA Tides Rangiroa'!$C:$C,MATCH($A35,'NOAA Tides Rangiroa'!$A:$A,0)+2-1))</f>
        <v>0.3138888888888889</v>
      </c>
      <c r="F35" s="85" t="str">
        <f>IF(COLUMNS($C35:F35)&gt;$K35*2,"",INDEX('NOAA Tides Rangiroa'!$D:$D,MATCH($A35,'NOAA Tides Rangiroa'!$A:$A,0)+2-1))</f>
        <v>H</v>
      </c>
      <c r="G35" s="85">
        <f>IF(COLUMNS($C35:G35)&gt;$K35*2,"",INDEX('NOAA Tides Rangiroa'!$C:$C,MATCH($A35,'NOAA Tides Rangiroa'!$A:$A,0)+3-1))</f>
        <v>0.5736111111111112</v>
      </c>
      <c r="H35" s="85" t="str">
        <f>IF(COLUMNS($C35:H35)&gt;$K35*2,"",INDEX('NOAA Tides Rangiroa'!$D:$D,MATCH($A35,'NOAA Tides Rangiroa'!$A:$A,0)+3-1))</f>
        <v>L</v>
      </c>
      <c r="I35" s="85">
        <f>IF(COLUMNS($C35:I35)&gt;$K35*2,"",INDEX('NOAA Tides Rangiroa'!$C:$C,MATCH($A35,'NOAA Tides Rangiroa'!$A:$A,0)+4-1))</f>
        <v>0.8284722222222222</v>
      </c>
      <c r="J35" s="85" t="str">
        <f>IF(COLUMNS($C35:J35)&gt;$K35*2,"",INDEX('NOAA Tides Rangiroa'!$D:$D,MATCH($A35,'NOAA Tides Rangiroa'!$A:$A,0)+4-1))</f>
        <v>H</v>
      </c>
      <c r="K35" s="84">
        <f>COUNTIF('NOAA Tides Rangiroa'!A:A,A35)</f>
        <v>4</v>
      </c>
    </row>
    <row r="36" spans="1:11" ht="12.75">
      <c r="A36" s="18">
        <v>41674</v>
      </c>
      <c r="B36" s="85" t="str">
        <f>IF(COLUMNS(B36:$B36)&gt;1,"",INDEX('NOAA Tides Rangiroa'!$B:$B,MATCH($A36,'NOAA Tides Rangiroa'!$A:$A,0)+COLUMNS(B36:$B36)-1))</f>
        <v>Tue</v>
      </c>
      <c r="C36" s="85">
        <f>IF(COLUMNS($C36:C36)&gt;$K36*2,"",INDEX('NOAA Tides Rangiroa'!$C:$C,MATCH($A36,'NOAA Tides Rangiroa'!$A:$A,0)+1-1))</f>
        <v>0.09375</v>
      </c>
      <c r="D36" s="85" t="str">
        <f>IF(COLUMNS($C36:D36)&gt;$K36*2,"",INDEX('NOAA Tides Rangiroa'!$D:$D,MATCH($A36,'NOAA Tides Rangiroa'!$A:$A,0)+1-1))</f>
        <v>L</v>
      </c>
      <c r="E36" s="85">
        <f>IF(COLUMNS($C36:E36)&gt;$K36*2,"",INDEX('NOAA Tides Rangiroa'!$C:$C,MATCH($A36,'NOAA Tides Rangiroa'!$A:$A,0)+2-1))</f>
        <v>0.35625</v>
      </c>
      <c r="F36" s="85" t="str">
        <f>IF(COLUMNS($C36:F36)&gt;$K36*2,"",INDEX('NOAA Tides Rangiroa'!$D:$D,MATCH($A36,'NOAA Tides Rangiroa'!$A:$A,0)+2-1))</f>
        <v>H</v>
      </c>
      <c r="G36" s="85">
        <f>IF(COLUMNS($C36:G36)&gt;$K36*2,"",INDEX('NOAA Tides Rangiroa'!$C:$C,MATCH($A36,'NOAA Tides Rangiroa'!$A:$A,0)+3-1))</f>
        <v>0.6180555555555556</v>
      </c>
      <c r="H36" s="85" t="str">
        <f>IF(COLUMNS($C36:H36)&gt;$K36*2,"",INDEX('NOAA Tides Rangiroa'!$D:$D,MATCH($A36,'NOAA Tides Rangiroa'!$A:$A,0)+3-1))</f>
        <v>L</v>
      </c>
      <c r="I36" s="85">
        <f>IF(COLUMNS($C36:I36)&gt;$K36*2,"",INDEX('NOAA Tides Rangiroa'!$C:$C,MATCH($A36,'NOAA Tides Rangiroa'!$A:$A,0)+4-1))</f>
        <v>0.8722222222222222</v>
      </c>
      <c r="J36" s="85" t="str">
        <f>IF(COLUMNS($C36:J36)&gt;$K36*2,"",INDEX('NOAA Tides Rangiroa'!$D:$D,MATCH($A36,'NOAA Tides Rangiroa'!$A:$A,0)+4-1))</f>
        <v>H</v>
      </c>
      <c r="K36" s="84">
        <f>COUNTIF('NOAA Tides Rangiroa'!A:A,A36)</f>
        <v>4</v>
      </c>
    </row>
    <row r="37" spans="1:11" ht="12.75">
      <c r="A37" s="18">
        <v>41675</v>
      </c>
      <c r="B37" s="85" t="str">
        <f>IF(COLUMNS(B37:$B37)&gt;1,"",INDEX('NOAA Tides Rangiroa'!$B:$B,MATCH($A37,'NOAA Tides Rangiroa'!$A:$A,0)+COLUMNS(B37:$B37)-1))</f>
        <v>Wed</v>
      </c>
      <c r="C37" s="85">
        <f>IF(COLUMNS($C37:C37)&gt;$K37*2,"",INDEX('NOAA Tides Rangiroa'!$C:$C,MATCH($A37,'NOAA Tides Rangiroa'!$A:$A,0)+1-1))</f>
        <v>0.1361111111111111</v>
      </c>
      <c r="D37" s="85" t="str">
        <f>IF(COLUMNS($C37:D37)&gt;$K37*2,"",INDEX('NOAA Tides Rangiroa'!$D:$D,MATCH($A37,'NOAA Tides Rangiroa'!$A:$A,0)+1-1))</f>
        <v>L</v>
      </c>
      <c r="E37" s="85">
        <f>IF(COLUMNS($C37:E37)&gt;$K37*2,"",INDEX('NOAA Tides Rangiroa'!$C:$C,MATCH($A37,'NOAA Tides Rangiroa'!$A:$A,0)+2-1))</f>
        <v>0.40069444444444446</v>
      </c>
      <c r="F37" s="85" t="str">
        <f>IF(COLUMNS($C37:F37)&gt;$K37*2,"",INDEX('NOAA Tides Rangiroa'!$D:$D,MATCH($A37,'NOAA Tides Rangiroa'!$A:$A,0)+2-1))</f>
        <v>H</v>
      </c>
      <c r="G37" s="85">
        <f>IF(COLUMNS($C37:G37)&gt;$K37*2,"",INDEX('NOAA Tides Rangiroa'!$C:$C,MATCH($A37,'NOAA Tides Rangiroa'!$A:$A,0)+3-1))</f>
        <v>0.6645833333333333</v>
      </c>
      <c r="H37" s="85" t="str">
        <f>IF(COLUMNS($C37:H37)&gt;$K37*2,"",INDEX('NOAA Tides Rangiroa'!$D:$D,MATCH($A37,'NOAA Tides Rangiroa'!$A:$A,0)+3-1))</f>
        <v>L</v>
      </c>
      <c r="I37" s="85">
        <f>IF(COLUMNS($C37:I37)&gt;$K37*2,"",INDEX('NOAA Tides Rangiroa'!$C:$C,MATCH($A37,'NOAA Tides Rangiroa'!$A:$A,0)+4-1))</f>
        <v>0.9173611111111111</v>
      </c>
      <c r="J37" s="85" t="str">
        <f>IF(COLUMNS($C37:J37)&gt;$K37*2,"",INDEX('NOAA Tides Rangiroa'!$D:$D,MATCH($A37,'NOAA Tides Rangiroa'!$A:$A,0)+4-1))</f>
        <v>H</v>
      </c>
      <c r="K37" s="84">
        <f>COUNTIF('NOAA Tides Rangiroa'!A:A,A37)</f>
        <v>4</v>
      </c>
    </row>
    <row r="38" spans="1:11" ht="12.75">
      <c r="A38" s="18">
        <v>41676</v>
      </c>
      <c r="B38" s="85" t="str">
        <f>IF(COLUMNS(B38:$B38)&gt;1,"",INDEX('NOAA Tides Rangiroa'!$B:$B,MATCH($A38,'NOAA Tides Rangiroa'!$A:$A,0)+COLUMNS(B38:$B38)-1))</f>
        <v>Thu</v>
      </c>
      <c r="C38" s="85">
        <f>IF(COLUMNS($C38:C38)&gt;$K38*2,"",INDEX('NOAA Tides Rangiroa'!$C:$C,MATCH($A38,'NOAA Tides Rangiroa'!$A:$A,0)+1-1))</f>
        <v>0.17916666666666667</v>
      </c>
      <c r="D38" s="85" t="str">
        <f>IF(COLUMNS($C38:D38)&gt;$K38*2,"",INDEX('NOAA Tides Rangiroa'!$D:$D,MATCH($A38,'NOAA Tides Rangiroa'!$A:$A,0)+1-1))</f>
        <v>L</v>
      </c>
      <c r="E38" s="85">
        <f>IF(COLUMNS($C38:E38)&gt;$K38*2,"",INDEX('NOAA Tides Rangiroa'!$C:$C,MATCH($A38,'NOAA Tides Rangiroa'!$A:$A,0)+2-1))</f>
        <v>0.4444444444444444</v>
      </c>
      <c r="F38" s="85" t="str">
        <f>IF(COLUMNS($C38:F38)&gt;$K38*2,"",INDEX('NOAA Tides Rangiroa'!$D:$D,MATCH($A38,'NOAA Tides Rangiroa'!$A:$A,0)+2-1))</f>
        <v>H</v>
      </c>
      <c r="G38" s="85">
        <f>IF(COLUMNS($C38:G38)&gt;$K38*2,"",INDEX('NOAA Tides Rangiroa'!$C:$C,MATCH($A38,'NOAA Tides Rangiroa'!$A:$A,0)+3-1))</f>
        <v>0.7104166666666667</v>
      </c>
      <c r="H38" s="85" t="str">
        <f>IF(COLUMNS($C38:H38)&gt;$K38*2,"",INDEX('NOAA Tides Rangiroa'!$D:$D,MATCH($A38,'NOAA Tides Rangiroa'!$A:$A,0)+3-1))</f>
        <v>L</v>
      </c>
      <c r="I38" s="85">
        <f>IF(COLUMNS($C38:I38)&gt;$K38*2,"",INDEX('NOAA Tides Rangiroa'!$C:$C,MATCH($A38,'NOAA Tides Rangiroa'!$A:$A,0)+4-1))</f>
        <v>0.9618055555555555</v>
      </c>
      <c r="J38" s="85" t="str">
        <f>IF(COLUMNS($C38:J38)&gt;$K38*2,"",INDEX('NOAA Tides Rangiroa'!$D:$D,MATCH($A38,'NOAA Tides Rangiroa'!$A:$A,0)+4-1))</f>
        <v>H</v>
      </c>
      <c r="K38" s="84">
        <f>COUNTIF('NOAA Tides Rangiroa'!A:A,A38)</f>
        <v>4</v>
      </c>
    </row>
    <row r="39" spans="1:11" ht="12.75">
      <c r="A39" s="18">
        <v>41677</v>
      </c>
      <c r="B39" s="85" t="str">
        <f>IF(COLUMNS(B39:$B39)&gt;1,"",INDEX('NOAA Tides Rangiroa'!$B:$B,MATCH($A39,'NOAA Tides Rangiroa'!$A:$A,0)+COLUMNS(B39:$B39)-1))</f>
        <v>Fri</v>
      </c>
      <c r="C39" s="85">
        <f>IF(COLUMNS($C39:C39)&gt;$K39*2,"",INDEX('NOAA Tides Rangiroa'!$C:$C,MATCH($A39,'NOAA Tides Rangiroa'!$A:$A,0)+1-1))</f>
        <v>0.22083333333333333</v>
      </c>
      <c r="D39" s="85" t="str">
        <f>IF(COLUMNS($C39:D39)&gt;$K39*2,"",INDEX('NOAA Tides Rangiroa'!$D:$D,MATCH($A39,'NOAA Tides Rangiroa'!$A:$A,0)+1-1))</f>
        <v>L</v>
      </c>
      <c r="E39" s="85">
        <f>IF(COLUMNS($C39:E39)&gt;$K39*2,"",INDEX('NOAA Tides Rangiroa'!$C:$C,MATCH($A39,'NOAA Tides Rangiroa'!$A:$A,0)+2-1))</f>
        <v>0.48541666666666666</v>
      </c>
      <c r="F39" s="85" t="str">
        <f>IF(COLUMNS($C39:F39)&gt;$K39*2,"",INDEX('NOAA Tides Rangiroa'!$D:$D,MATCH($A39,'NOAA Tides Rangiroa'!$A:$A,0)+2-1))</f>
        <v>H</v>
      </c>
      <c r="G39" s="85">
        <f>IF(COLUMNS($C39:G39)&gt;$K39*2,"",INDEX('NOAA Tides Rangiroa'!$C:$C,MATCH($A39,'NOAA Tides Rangiroa'!$A:$A,0)+3-1))</f>
        <v>0.7520833333333333</v>
      </c>
      <c r="H39" s="85" t="str">
        <f>IF(COLUMNS($C39:H39)&gt;$K39*2,"",INDEX('NOAA Tides Rangiroa'!$D:$D,MATCH($A39,'NOAA Tides Rangiroa'!$A:$A,0)+3-1))</f>
        <v>L</v>
      </c>
      <c r="I39" s="85" t="str">
        <f>IF(COLUMNS($C39:I39)&gt;$K39*2,"",INDEX('NOAA Tides Rangiroa'!$C:$C,MATCH($A39,'NOAA Tides Rangiroa'!$A:$A,0)+4-1))</f>
        <v/>
      </c>
      <c r="J39" s="85" t="str">
        <f>IF(COLUMNS($C39:J39)&gt;$K39*2,"",INDEX('NOAA Tides Rangiroa'!$D:$D,MATCH($A39,'NOAA Tides Rangiroa'!$A:$A,0)+4-1))</f>
        <v/>
      </c>
      <c r="K39" s="84">
        <f>COUNTIF('NOAA Tides Rangiroa'!A:A,A39)</f>
        <v>3</v>
      </c>
    </row>
    <row r="40" spans="1:11" ht="12.75">
      <c r="A40" s="18">
        <v>41678</v>
      </c>
      <c r="B40" s="85" t="str">
        <f>IF(COLUMNS(B40:$B40)&gt;1,"",INDEX('NOAA Tides Rangiroa'!$B:$B,MATCH($A40,'NOAA Tides Rangiroa'!$A:$A,0)+COLUMNS(B40:$B40)-1))</f>
        <v>Sat</v>
      </c>
      <c r="C40" s="85">
        <f>IF(COLUMNS($C40:C40)&gt;$K40*2,"",INDEX('NOAA Tides Rangiroa'!$C:$C,MATCH($A40,'NOAA Tides Rangiroa'!$A:$A,0)+1-1))</f>
        <v>0.0020833333333333333</v>
      </c>
      <c r="D40" s="85" t="str">
        <f>IF(COLUMNS($C40:D40)&gt;$K40*2,"",INDEX('NOAA Tides Rangiroa'!$D:$D,MATCH($A40,'NOAA Tides Rangiroa'!$A:$A,0)+1-1))</f>
        <v>H</v>
      </c>
      <c r="E40" s="85">
        <f>IF(COLUMNS($C40:E40)&gt;$K40*2,"",INDEX('NOAA Tides Rangiroa'!$C:$C,MATCH($A40,'NOAA Tides Rangiroa'!$A:$A,0)+2-1))</f>
        <v>0.25833333333333336</v>
      </c>
      <c r="F40" s="85" t="str">
        <f>IF(COLUMNS($C40:F40)&gt;$K40*2,"",INDEX('NOAA Tides Rangiroa'!$D:$D,MATCH($A40,'NOAA Tides Rangiroa'!$A:$A,0)+2-1))</f>
        <v>L</v>
      </c>
      <c r="G40" s="85">
        <f>IF(COLUMNS($C40:G40)&gt;$K40*2,"",INDEX('NOAA Tides Rangiroa'!$C:$C,MATCH($A40,'NOAA Tides Rangiroa'!$A:$A,0)+3-1))</f>
        <v>0.5222222222222223</v>
      </c>
      <c r="H40" s="85" t="str">
        <f>IF(COLUMNS($C40:H40)&gt;$K40*2,"",INDEX('NOAA Tides Rangiroa'!$D:$D,MATCH($A40,'NOAA Tides Rangiroa'!$A:$A,0)+3-1))</f>
        <v>H</v>
      </c>
      <c r="I40" s="85">
        <f>IF(COLUMNS($C40:I40)&gt;$K40*2,"",INDEX('NOAA Tides Rangiroa'!$C:$C,MATCH($A40,'NOAA Tides Rangiroa'!$A:$A,0)+4-1))</f>
        <v>0.7881944444444445</v>
      </c>
      <c r="J40" s="85" t="str">
        <f>IF(COLUMNS($C40:J40)&gt;$K40*2,"",INDEX('NOAA Tides Rangiroa'!$D:$D,MATCH($A40,'NOAA Tides Rangiroa'!$A:$A,0)+4-1))</f>
        <v>L</v>
      </c>
      <c r="K40" s="84">
        <f>COUNTIF('NOAA Tides Rangiroa'!A:A,A40)</f>
        <v>4</v>
      </c>
    </row>
    <row r="41" spans="1:11" ht="12.75">
      <c r="A41" s="18">
        <v>41679</v>
      </c>
      <c r="B41" s="85" t="str">
        <f>IF(COLUMNS(B41:$B41)&gt;1,"",INDEX('NOAA Tides Rangiroa'!$B:$B,MATCH($A41,'NOAA Tides Rangiroa'!$A:$A,0)+COLUMNS(B41:$B41)-1))</f>
        <v>Sun</v>
      </c>
      <c r="C41" s="85">
        <f>IF(COLUMNS($C41:C41)&gt;$K41*2,"",INDEX('NOAA Tides Rangiroa'!$C:$C,MATCH($A41,'NOAA Tides Rangiroa'!$A:$A,0)+1-1))</f>
        <v>0.03680555555555556</v>
      </c>
      <c r="D41" s="85" t="str">
        <f>IF(COLUMNS($C41:D41)&gt;$K41*2,"",INDEX('NOAA Tides Rangiroa'!$D:$D,MATCH($A41,'NOAA Tides Rangiroa'!$A:$A,0)+1-1))</f>
        <v>H</v>
      </c>
      <c r="E41" s="85">
        <f>IF(COLUMNS($C41:E41)&gt;$K41*2,"",INDEX('NOAA Tides Rangiroa'!$C:$C,MATCH($A41,'NOAA Tides Rangiroa'!$A:$A,0)+2-1))</f>
        <v>0.29097222222222224</v>
      </c>
      <c r="F41" s="85" t="str">
        <f>IF(COLUMNS($C41:F41)&gt;$K41*2,"",INDEX('NOAA Tides Rangiroa'!$D:$D,MATCH($A41,'NOAA Tides Rangiroa'!$A:$A,0)+2-1))</f>
        <v>L</v>
      </c>
      <c r="G41" s="85">
        <f>IF(COLUMNS($C41:G41)&gt;$K41*2,"",INDEX('NOAA Tides Rangiroa'!$C:$C,MATCH($A41,'NOAA Tides Rangiroa'!$A:$A,0)+3-1))</f>
        <v>0.5534722222222223</v>
      </c>
      <c r="H41" s="85" t="str">
        <f>IF(COLUMNS($C41:H41)&gt;$K41*2,"",INDEX('NOAA Tides Rangiroa'!$D:$D,MATCH($A41,'NOAA Tides Rangiroa'!$A:$A,0)+3-1))</f>
        <v>H</v>
      </c>
      <c r="I41" s="85">
        <f>IF(COLUMNS($C41:I41)&gt;$K41*2,"",INDEX('NOAA Tides Rangiroa'!$C:$C,MATCH($A41,'NOAA Tides Rangiroa'!$A:$A,0)+4-1))</f>
        <v>0.81875</v>
      </c>
      <c r="J41" s="85" t="str">
        <f>IF(COLUMNS($C41:J41)&gt;$K41*2,"",INDEX('NOAA Tides Rangiroa'!$D:$D,MATCH($A41,'NOAA Tides Rangiroa'!$A:$A,0)+4-1))</f>
        <v>L</v>
      </c>
      <c r="K41" s="84">
        <f>COUNTIF('NOAA Tides Rangiroa'!A:A,A41)</f>
        <v>4</v>
      </c>
    </row>
    <row r="42" spans="1:11" ht="12.75">
      <c r="A42" s="18">
        <v>41680</v>
      </c>
      <c r="B42" s="85" t="str">
        <f>IF(COLUMNS(B42:$B42)&gt;1,"",INDEX('NOAA Tides Rangiroa'!$B:$B,MATCH($A42,'NOAA Tides Rangiroa'!$A:$A,0)+COLUMNS(B42:$B42)-1))</f>
        <v>Mon</v>
      </c>
      <c r="C42" s="85">
        <f>IF(COLUMNS($C42:C42)&gt;$K42*2,"",INDEX('NOAA Tides Rangiroa'!$C:$C,MATCH($A42,'NOAA Tides Rangiroa'!$A:$A,0)+1-1))</f>
        <v>0.06666666666666667</v>
      </c>
      <c r="D42" s="85" t="str">
        <f>IF(COLUMNS($C42:D42)&gt;$K42*2,"",INDEX('NOAA Tides Rangiroa'!$D:$D,MATCH($A42,'NOAA Tides Rangiroa'!$A:$A,0)+1-1))</f>
        <v>H</v>
      </c>
      <c r="E42" s="85">
        <f>IF(COLUMNS($C42:E42)&gt;$K42*2,"",INDEX('NOAA Tides Rangiroa'!$C:$C,MATCH($A42,'NOAA Tides Rangiroa'!$A:$A,0)+2-1))</f>
        <v>0.3194444444444445</v>
      </c>
      <c r="F42" s="85" t="str">
        <f>IF(COLUMNS($C42:F42)&gt;$K42*2,"",INDEX('NOAA Tides Rangiroa'!$D:$D,MATCH($A42,'NOAA Tides Rangiroa'!$A:$A,0)+2-1))</f>
        <v>L</v>
      </c>
      <c r="G42" s="85">
        <f>IF(COLUMNS($C42:G42)&gt;$K42*2,"",INDEX('NOAA Tides Rangiroa'!$C:$C,MATCH($A42,'NOAA Tides Rangiroa'!$A:$A,0)+3-1))</f>
        <v>0.5812499999999999</v>
      </c>
      <c r="H42" s="85" t="str">
        <f>IF(COLUMNS($C42:H42)&gt;$K42*2,"",INDEX('NOAA Tides Rangiroa'!$D:$D,MATCH($A42,'NOAA Tides Rangiroa'!$A:$A,0)+3-1))</f>
        <v>H</v>
      </c>
      <c r="I42" s="85">
        <f>IF(COLUMNS($C42:I42)&gt;$K42*2,"",INDEX('NOAA Tides Rangiroa'!$C:$C,MATCH($A42,'NOAA Tides Rangiroa'!$A:$A,0)+4-1))</f>
        <v>0.845138888888889</v>
      </c>
      <c r="J42" s="85" t="str">
        <f>IF(COLUMNS($C42:J42)&gt;$K42*2,"",INDEX('NOAA Tides Rangiroa'!$D:$D,MATCH($A42,'NOAA Tides Rangiroa'!$A:$A,0)+4-1))</f>
        <v>L</v>
      </c>
      <c r="K42" s="84">
        <f>COUNTIF('NOAA Tides Rangiroa'!A:A,A42)</f>
        <v>4</v>
      </c>
    </row>
    <row r="43" spans="1:11" ht="12.75">
      <c r="A43" s="18">
        <v>41681</v>
      </c>
      <c r="B43" s="85" t="str">
        <f>IF(COLUMNS(B43:$B43)&gt;1,"",INDEX('NOAA Tides Rangiroa'!$B:$B,MATCH($A43,'NOAA Tides Rangiroa'!$A:$A,0)+COLUMNS(B43:$B43)-1))</f>
        <v>Tue</v>
      </c>
      <c r="C43" s="85">
        <f>IF(COLUMNS($C43:C43)&gt;$K43*2,"",INDEX('NOAA Tides Rangiroa'!$C:$C,MATCH($A43,'NOAA Tides Rangiroa'!$A:$A,0)+1-1))</f>
        <v>0.09305555555555556</v>
      </c>
      <c r="D43" s="85" t="str">
        <f>IF(COLUMNS($C43:D43)&gt;$K43*2,"",INDEX('NOAA Tides Rangiroa'!$D:$D,MATCH($A43,'NOAA Tides Rangiroa'!$A:$A,0)+1-1))</f>
        <v>H</v>
      </c>
      <c r="E43" s="85">
        <f>IF(COLUMNS($C43:E43)&gt;$K43*2,"",INDEX('NOAA Tides Rangiroa'!$C:$C,MATCH($A43,'NOAA Tides Rangiroa'!$A:$A,0)+2-1))</f>
        <v>0.3451388888888889</v>
      </c>
      <c r="F43" s="85" t="str">
        <f>IF(COLUMNS($C43:F43)&gt;$K43*2,"",INDEX('NOAA Tides Rangiroa'!$D:$D,MATCH($A43,'NOAA Tides Rangiroa'!$A:$A,0)+2-1))</f>
        <v>L</v>
      </c>
      <c r="G43" s="85">
        <f>IF(COLUMNS($C43:G43)&gt;$K43*2,"",INDEX('NOAA Tides Rangiroa'!$C:$C,MATCH($A43,'NOAA Tides Rangiroa'!$A:$A,0)+3-1))</f>
        <v>0.6062500000000001</v>
      </c>
      <c r="H43" s="85" t="str">
        <f>IF(COLUMNS($C43:H43)&gt;$K43*2,"",INDEX('NOAA Tides Rangiroa'!$D:$D,MATCH($A43,'NOAA Tides Rangiroa'!$A:$A,0)+3-1))</f>
        <v>H</v>
      </c>
      <c r="I43" s="85">
        <f>IF(COLUMNS($C43:I43)&gt;$K43*2,"",INDEX('NOAA Tides Rangiroa'!$C:$C,MATCH($A43,'NOAA Tides Rangiroa'!$A:$A,0)+4-1))</f>
        <v>0.8694444444444445</v>
      </c>
      <c r="J43" s="85" t="str">
        <f>IF(COLUMNS($C43:J43)&gt;$K43*2,"",INDEX('NOAA Tides Rangiroa'!$D:$D,MATCH($A43,'NOAA Tides Rangiroa'!$A:$A,0)+4-1))</f>
        <v>L</v>
      </c>
      <c r="K43" s="84">
        <f>COUNTIF('NOAA Tides Rangiroa'!A:A,A43)</f>
        <v>4</v>
      </c>
    </row>
    <row r="44" spans="1:11" ht="12.75">
      <c r="A44" s="18">
        <v>41682</v>
      </c>
      <c r="B44" s="85" t="str">
        <f>IF(COLUMNS(B44:$B44)&gt;1,"",INDEX('NOAA Tides Rangiroa'!$B:$B,MATCH($A44,'NOAA Tides Rangiroa'!$A:$A,0)+COLUMNS(B44:$B44)-1))</f>
        <v>Wed</v>
      </c>
      <c r="C44" s="85">
        <f>IF(COLUMNS($C44:C44)&gt;$K44*2,"",INDEX('NOAA Tides Rangiroa'!$C:$C,MATCH($A44,'NOAA Tides Rangiroa'!$A:$A,0)+1-1))</f>
        <v>0.1173611111111111</v>
      </c>
      <c r="D44" s="85" t="str">
        <f>IF(COLUMNS($C44:D44)&gt;$K44*2,"",INDEX('NOAA Tides Rangiroa'!$D:$D,MATCH($A44,'NOAA Tides Rangiroa'!$A:$A,0)+1-1))</f>
        <v>H</v>
      </c>
      <c r="E44" s="85">
        <f>IF(COLUMNS($C44:E44)&gt;$K44*2,"",INDEX('NOAA Tides Rangiroa'!$C:$C,MATCH($A44,'NOAA Tides Rangiroa'!$A:$A,0)+2-1))</f>
        <v>0.36944444444444446</v>
      </c>
      <c r="F44" s="85" t="str">
        <f>IF(COLUMNS($C44:F44)&gt;$K44*2,"",INDEX('NOAA Tides Rangiroa'!$D:$D,MATCH($A44,'NOAA Tides Rangiroa'!$A:$A,0)+2-1))</f>
        <v>L</v>
      </c>
      <c r="G44" s="85">
        <f>IF(COLUMNS($C44:G44)&gt;$K44*2,"",INDEX('NOAA Tides Rangiroa'!$C:$C,MATCH($A44,'NOAA Tides Rangiroa'!$A:$A,0)+3-1))</f>
        <v>0.6298611111111111</v>
      </c>
      <c r="H44" s="85" t="str">
        <f>IF(COLUMNS($C44:H44)&gt;$K44*2,"",INDEX('NOAA Tides Rangiroa'!$D:$D,MATCH($A44,'NOAA Tides Rangiroa'!$A:$A,0)+3-1))</f>
        <v>H</v>
      </c>
      <c r="I44" s="85">
        <f>IF(COLUMNS($C44:I44)&gt;$K44*2,"",INDEX('NOAA Tides Rangiroa'!$C:$C,MATCH($A44,'NOAA Tides Rangiroa'!$A:$A,0)+4-1))</f>
        <v>0.8930555555555556</v>
      </c>
      <c r="J44" s="85" t="str">
        <f>IF(COLUMNS($C44:J44)&gt;$K44*2,"",INDEX('NOAA Tides Rangiroa'!$D:$D,MATCH($A44,'NOAA Tides Rangiroa'!$A:$A,0)+4-1))</f>
        <v>L</v>
      </c>
      <c r="K44" s="84">
        <f>COUNTIF('NOAA Tides Rangiroa'!A:A,A44)</f>
        <v>4</v>
      </c>
    </row>
    <row r="45" spans="1:11" ht="12.75">
      <c r="A45" s="18">
        <v>41683</v>
      </c>
      <c r="B45" s="85" t="str">
        <f>IF(COLUMNS(B45:$B45)&gt;1,"",INDEX('NOAA Tides Rangiroa'!$B:$B,MATCH($A45,'NOAA Tides Rangiroa'!$A:$A,0)+COLUMNS(B45:$B45)-1))</f>
        <v>Thu</v>
      </c>
      <c r="C45" s="85">
        <f>IF(COLUMNS($C45:C45)&gt;$K45*2,"",INDEX('NOAA Tides Rangiroa'!$C:$C,MATCH($A45,'NOAA Tides Rangiroa'!$A:$A,0)+1-1))</f>
        <v>0.14097222222222222</v>
      </c>
      <c r="D45" s="85" t="str">
        <f>IF(COLUMNS($C45:D45)&gt;$K45*2,"",INDEX('NOAA Tides Rangiroa'!$D:$D,MATCH($A45,'NOAA Tides Rangiroa'!$A:$A,0)+1-1))</f>
        <v>H</v>
      </c>
      <c r="E45" s="85">
        <f>IF(COLUMNS($C45:E45)&gt;$K45*2,"",INDEX('NOAA Tides Rangiroa'!$C:$C,MATCH($A45,'NOAA Tides Rangiroa'!$A:$A,0)+2-1))</f>
        <v>0.39444444444444443</v>
      </c>
      <c r="F45" s="85" t="str">
        <f>IF(COLUMNS($C45:F45)&gt;$K45*2,"",INDEX('NOAA Tides Rangiroa'!$D:$D,MATCH($A45,'NOAA Tides Rangiroa'!$A:$A,0)+2-1))</f>
        <v>L</v>
      </c>
      <c r="G45" s="85">
        <f>IF(COLUMNS($C45:G45)&gt;$K45*2,"",INDEX('NOAA Tides Rangiroa'!$C:$C,MATCH($A45,'NOAA Tides Rangiroa'!$A:$A,0)+3-1))</f>
        <v>0.6541666666666667</v>
      </c>
      <c r="H45" s="85" t="str">
        <f>IF(COLUMNS($C45:H45)&gt;$K45*2,"",INDEX('NOAA Tides Rangiroa'!$D:$D,MATCH($A45,'NOAA Tides Rangiroa'!$A:$A,0)+3-1))</f>
        <v>H</v>
      </c>
      <c r="I45" s="85">
        <f>IF(COLUMNS($C45:I45)&gt;$K45*2,"",INDEX('NOAA Tides Rangiroa'!$C:$C,MATCH($A45,'NOAA Tides Rangiroa'!$A:$A,0)+4-1))</f>
        <v>0.9166666666666666</v>
      </c>
      <c r="J45" s="85" t="str">
        <f>IF(COLUMNS($C45:J45)&gt;$K45*2,"",INDEX('NOAA Tides Rangiroa'!$D:$D,MATCH($A45,'NOAA Tides Rangiroa'!$A:$A,0)+4-1))</f>
        <v>L</v>
      </c>
      <c r="K45" s="84">
        <f>COUNTIF('NOAA Tides Rangiroa'!A:A,A45)</f>
        <v>4</v>
      </c>
    </row>
    <row r="46" spans="1:11" ht="12.75">
      <c r="A46" s="18">
        <v>41684</v>
      </c>
      <c r="B46" s="85" t="str">
        <f>IF(COLUMNS(B46:$B46)&gt;1,"",INDEX('NOAA Tides Rangiroa'!$B:$B,MATCH($A46,'NOAA Tides Rangiroa'!$A:$A,0)+COLUMNS(B46:$B46)-1))</f>
        <v>Fri</v>
      </c>
      <c r="C46" s="85">
        <f>IF(COLUMNS($C46:C46)&gt;$K46*2,"",INDEX('NOAA Tides Rangiroa'!$C:$C,MATCH($A46,'NOAA Tides Rangiroa'!$A:$A,0)+1-1))</f>
        <v>0.16597222222222222</v>
      </c>
      <c r="D46" s="85" t="str">
        <f>IF(COLUMNS($C46:D46)&gt;$K46*2,"",INDEX('NOAA Tides Rangiroa'!$D:$D,MATCH($A46,'NOAA Tides Rangiroa'!$A:$A,0)+1-1))</f>
        <v>H</v>
      </c>
      <c r="E46" s="85">
        <f>IF(COLUMNS($C46:E46)&gt;$K46*2,"",INDEX('NOAA Tides Rangiroa'!$C:$C,MATCH($A46,'NOAA Tides Rangiroa'!$A:$A,0)+2-1))</f>
        <v>0.41944444444444445</v>
      </c>
      <c r="F46" s="85" t="str">
        <f>IF(COLUMNS($C46:F46)&gt;$K46*2,"",INDEX('NOAA Tides Rangiroa'!$D:$D,MATCH($A46,'NOAA Tides Rangiroa'!$A:$A,0)+2-1))</f>
        <v>L</v>
      </c>
      <c r="G46" s="85">
        <f>IF(COLUMNS($C46:G46)&gt;$K46*2,"",INDEX('NOAA Tides Rangiroa'!$C:$C,MATCH($A46,'NOAA Tides Rangiroa'!$A:$A,0)+3-1))</f>
        <v>0.6784722222222223</v>
      </c>
      <c r="H46" s="85" t="str">
        <f>IF(COLUMNS($C46:H46)&gt;$K46*2,"",INDEX('NOAA Tides Rangiroa'!$D:$D,MATCH($A46,'NOAA Tides Rangiroa'!$A:$A,0)+3-1))</f>
        <v>H</v>
      </c>
      <c r="I46" s="85">
        <f>IF(COLUMNS($C46:I46)&gt;$K46*2,"",INDEX('NOAA Tides Rangiroa'!$C:$C,MATCH($A46,'NOAA Tides Rangiroa'!$A:$A,0)+4-1))</f>
        <v>0.9409722222222222</v>
      </c>
      <c r="J46" s="85" t="str">
        <f>IF(COLUMNS($C46:J46)&gt;$K46*2,"",INDEX('NOAA Tides Rangiroa'!$D:$D,MATCH($A46,'NOAA Tides Rangiroa'!$A:$A,0)+4-1))</f>
        <v>L</v>
      </c>
      <c r="K46" s="84">
        <f>COUNTIF('NOAA Tides Rangiroa'!A:A,A46)</f>
        <v>4</v>
      </c>
    </row>
    <row r="47" spans="1:11" ht="12.75">
      <c r="A47" s="18">
        <v>41685</v>
      </c>
      <c r="B47" s="85" t="str">
        <f>IF(COLUMNS(B47:$B47)&gt;1,"",INDEX('NOAA Tides Rangiroa'!$B:$B,MATCH($A47,'NOAA Tides Rangiroa'!$A:$A,0)+COLUMNS(B47:$B47)-1))</f>
        <v>Sat</v>
      </c>
      <c r="C47" s="85">
        <f>IF(COLUMNS($C47:C47)&gt;$K47*2,"",INDEX('NOAA Tides Rangiroa'!$C:$C,MATCH($A47,'NOAA Tides Rangiroa'!$A:$A,0)+1-1))</f>
        <v>0.1909722222222222</v>
      </c>
      <c r="D47" s="85" t="str">
        <f>IF(COLUMNS($C47:D47)&gt;$K47*2,"",INDEX('NOAA Tides Rangiroa'!$D:$D,MATCH($A47,'NOAA Tides Rangiroa'!$A:$A,0)+1-1))</f>
        <v>H</v>
      </c>
      <c r="E47" s="85">
        <f>IF(COLUMNS($C47:E47)&gt;$K47*2,"",INDEX('NOAA Tides Rangiroa'!$C:$C,MATCH($A47,'NOAA Tides Rangiroa'!$A:$A,0)+2-1))</f>
        <v>0.4451388888888889</v>
      </c>
      <c r="F47" s="85" t="str">
        <f>IF(COLUMNS($C47:F47)&gt;$K47*2,"",INDEX('NOAA Tides Rangiroa'!$D:$D,MATCH($A47,'NOAA Tides Rangiroa'!$A:$A,0)+2-1))</f>
        <v>L</v>
      </c>
      <c r="G47" s="85">
        <f>IF(COLUMNS($C47:G47)&gt;$K47*2,"",INDEX('NOAA Tides Rangiroa'!$C:$C,MATCH($A47,'NOAA Tides Rangiroa'!$A:$A,0)+3-1))</f>
        <v>0.7034722222222222</v>
      </c>
      <c r="H47" s="85" t="str">
        <f>IF(COLUMNS($C47:H47)&gt;$K47*2,"",INDEX('NOAA Tides Rangiroa'!$D:$D,MATCH($A47,'NOAA Tides Rangiroa'!$A:$A,0)+3-1))</f>
        <v>H</v>
      </c>
      <c r="I47" s="85">
        <f>IF(COLUMNS($C47:I47)&gt;$K47*2,"",INDEX('NOAA Tides Rangiroa'!$C:$C,MATCH($A47,'NOAA Tides Rangiroa'!$A:$A,0)+4-1))</f>
        <v>0.9659722222222222</v>
      </c>
      <c r="J47" s="85" t="str">
        <f>IF(COLUMNS($C47:J47)&gt;$K47*2,"",INDEX('NOAA Tides Rangiroa'!$D:$D,MATCH($A47,'NOAA Tides Rangiroa'!$A:$A,0)+4-1))</f>
        <v>L</v>
      </c>
      <c r="K47" s="84">
        <f>COUNTIF('NOAA Tides Rangiroa'!A:A,A47)</f>
        <v>4</v>
      </c>
    </row>
    <row r="48" spans="1:11" ht="12.75">
      <c r="A48" s="18">
        <v>41686</v>
      </c>
      <c r="B48" s="85" t="str">
        <f>IF(COLUMNS(B48:$B48)&gt;1,"",INDEX('NOAA Tides Rangiroa'!$B:$B,MATCH($A48,'NOAA Tides Rangiroa'!$A:$A,0)+COLUMNS(B48:$B48)-1))</f>
        <v>Sun</v>
      </c>
      <c r="C48" s="85">
        <f>IF(COLUMNS($C48:C48)&gt;$K48*2,"",INDEX('NOAA Tides Rangiroa'!$C:$C,MATCH($A48,'NOAA Tides Rangiroa'!$A:$A,0)+1-1))</f>
        <v>0.21736111111111112</v>
      </c>
      <c r="D48" s="85" t="str">
        <f>IF(COLUMNS($C48:D48)&gt;$K48*2,"",INDEX('NOAA Tides Rangiroa'!$D:$D,MATCH($A48,'NOAA Tides Rangiroa'!$A:$A,0)+1-1))</f>
        <v>H</v>
      </c>
      <c r="E48" s="85">
        <f>IF(COLUMNS($C48:E48)&gt;$K48*2,"",INDEX('NOAA Tides Rangiroa'!$C:$C,MATCH($A48,'NOAA Tides Rangiroa'!$A:$A,0)+2-1))</f>
        <v>0.47222222222222227</v>
      </c>
      <c r="F48" s="85" t="str">
        <f>IF(COLUMNS($C48:F48)&gt;$K48*2,"",INDEX('NOAA Tides Rangiroa'!$D:$D,MATCH($A48,'NOAA Tides Rangiroa'!$A:$A,0)+2-1))</f>
        <v>L</v>
      </c>
      <c r="G48" s="85">
        <f>IF(COLUMNS($C48:G48)&gt;$K48*2,"",INDEX('NOAA Tides Rangiroa'!$C:$C,MATCH($A48,'NOAA Tides Rangiroa'!$A:$A,0)+3-1))</f>
        <v>0.7298611111111111</v>
      </c>
      <c r="H48" s="85" t="str">
        <f>IF(COLUMNS($C48:H48)&gt;$K48*2,"",INDEX('NOAA Tides Rangiroa'!$D:$D,MATCH($A48,'NOAA Tides Rangiroa'!$A:$A,0)+3-1))</f>
        <v>H</v>
      </c>
      <c r="I48" s="85">
        <f>IF(COLUMNS($C48:I48)&gt;$K48*2,"",INDEX('NOAA Tides Rangiroa'!$C:$C,MATCH($A48,'NOAA Tides Rangiroa'!$A:$A,0)+4-1))</f>
        <v>0.9916666666666667</v>
      </c>
      <c r="J48" s="85" t="str">
        <f>IF(COLUMNS($C48:J48)&gt;$K48*2,"",INDEX('NOAA Tides Rangiroa'!$D:$D,MATCH($A48,'NOAA Tides Rangiroa'!$A:$A,0)+4-1))</f>
        <v>L</v>
      </c>
      <c r="K48" s="84">
        <f>COUNTIF('NOAA Tides Rangiroa'!A:A,A48)</f>
        <v>4</v>
      </c>
    </row>
    <row r="49" spans="1:11" ht="12.75">
      <c r="A49" s="18">
        <v>41687</v>
      </c>
      <c r="B49" s="85" t="str">
        <f>IF(COLUMNS(B49:$B49)&gt;1,"",INDEX('NOAA Tides Rangiroa'!$B:$B,MATCH($A49,'NOAA Tides Rangiroa'!$A:$A,0)+COLUMNS(B49:$B49)-1))</f>
        <v>Mon</v>
      </c>
      <c r="C49" s="85">
        <f>IF(COLUMNS($C49:C49)&gt;$K49*2,"",INDEX('NOAA Tides Rangiroa'!$C:$C,MATCH($A49,'NOAA Tides Rangiroa'!$A:$A,0)+1-1))</f>
        <v>0.24444444444444446</v>
      </c>
      <c r="D49" s="85" t="str">
        <f>IF(COLUMNS($C49:D49)&gt;$K49*2,"",INDEX('NOAA Tides Rangiroa'!$D:$D,MATCH($A49,'NOAA Tides Rangiroa'!$A:$A,0)+1-1))</f>
        <v>H</v>
      </c>
      <c r="E49" s="85">
        <f>IF(COLUMNS($C49:E49)&gt;$K49*2,"",INDEX('NOAA Tides Rangiroa'!$C:$C,MATCH($A49,'NOAA Tides Rangiroa'!$A:$A,0)+2-1))</f>
        <v>0.5006944444444444</v>
      </c>
      <c r="F49" s="85" t="str">
        <f>IF(COLUMNS($C49:F49)&gt;$K49*2,"",INDEX('NOAA Tides Rangiroa'!$D:$D,MATCH($A49,'NOAA Tides Rangiroa'!$A:$A,0)+2-1))</f>
        <v>L</v>
      </c>
      <c r="G49" s="85">
        <f>IF(COLUMNS($C49:G49)&gt;$K49*2,"",INDEX('NOAA Tides Rangiroa'!$C:$C,MATCH($A49,'NOAA Tides Rangiroa'!$A:$A,0)+3-1))</f>
        <v>0.7576388888888889</v>
      </c>
      <c r="H49" s="85" t="str">
        <f>IF(COLUMNS($C49:H49)&gt;$K49*2,"",INDEX('NOAA Tides Rangiroa'!$D:$D,MATCH($A49,'NOAA Tides Rangiroa'!$A:$A,0)+3-1))</f>
        <v>H</v>
      </c>
      <c r="I49" s="85" t="str">
        <f>IF(COLUMNS($C49:I49)&gt;$K49*2,"",INDEX('NOAA Tides Rangiroa'!$C:$C,MATCH($A49,'NOAA Tides Rangiroa'!$A:$A,0)+4-1))</f>
        <v/>
      </c>
      <c r="J49" s="85" t="str">
        <f>IF(COLUMNS($C49:J49)&gt;$K49*2,"",INDEX('NOAA Tides Rangiroa'!$D:$D,MATCH($A49,'NOAA Tides Rangiroa'!$A:$A,0)+4-1))</f>
        <v/>
      </c>
      <c r="K49" s="84">
        <f>COUNTIF('NOAA Tides Rangiroa'!A:A,A49)</f>
        <v>3</v>
      </c>
    </row>
    <row r="50" spans="1:11" ht="12.75">
      <c r="A50" s="18">
        <v>41688</v>
      </c>
      <c r="B50" s="85" t="str">
        <f>IF(COLUMNS(B50:$B50)&gt;1,"",INDEX('NOAA Tides Rangiroa'!$B:$B,MATCH($A50,'NOAA Tides Rangiroa'!$A:$A,0)+COLUMNS(B50:$B50)-1))</f>
        <v>Tue</v>
      </c>
      <c r="C50" s="85">
        <f>IF(COLUMNS($C50:C50)&gt;$K50*2,"",INDEX('NOAA Tides Rangiroa'!$C:$C,MATCH($A50,'NOAA Tides Rangiroa'!$A:$A,0)+1-1))</f>
        <v>0.019444444444444445</v>
      </c>
      <c r="D50" s="85" t="str">
        <f>IF(COLUMNS($C50:D50)&gt;$K50*2,"",INDEX('NOAA Tides Rangiroa'!$D:$D,MATCH($A50,'NOAA Tides Rangiroa'!$A:$A,0)+1-1))</f>
        <v>L</v>
      </c>
      <c r="E50" s="85">
        <f>IF(COLUMNS($C50:E50)&gt;$K50*2,"",INDEX('NOAA Tides Rangiroa'!$C:$C,MATCH($A50,'NOAA Tides Rangiroa'!$A:$A,0)+2-1))</f>
        <v>0.2743055555555555</v>
      </c>
      <c r="F50" s="85" t="str">
        <f>IF(COLUMNS($C50:F50)&gt;$K50*2,"",INDEX('NOAA Tides Rangiroa'!$D:$D,MATCH($A50,'NOAA Tides Rangiroa'!$A:$A,0)+2-1))</f>
        <v>H</v>
      </c>
      <c r="G50" s="85">
        <f>IF(COLUMNS($C50:G50)&gt;$K50*2,"",INDEX('NOAA Tides Rangiroa'!$C:$C,MATCH($A50,'NOAA Tides Rangiroa'!$A:$A,0)+3-1))</f>
        <v>0.5326388888888889</v>
      </c>
      <c r="H50" s="85" t="str">
        <f>IF(COLUMNS($C50:H50)&gt;$K50*2,"",INDEX('NOAA Tides Rangiroa'!$D:$D,MATCH($A50,'NOAA Tides Rangiroa'!$A:$A,0)+3-1))</f>
        <v>L</v>
      </c>
      <c r="I50" s="85">
        <f>IF(COLUMNS($C50:I50)&gt;$K50*2,"",INDEX('NOAA Tides Rangiroa'!$C:$C,MATCH($A50,'NOAA Tides Rangiroa'!$A:$A,0)+4-1))</f>
        <v>0.7881944444444445</v>
      </c>
      <c r="J50" s="85" t="str">
        <f>IF(COLUMNS($C50:J50)&gt;$K50*2,"",INDEX('NOAA Tides Rangiroa'!$D:$D,MATCH($A50,'NOAA Tides Rangiroa'!$A:$A,0)+4-1))</f>
        <v>H</v>
      </c>
      <c r="K50" s="84">
        <f>COUNTIF('NOAA Tides Rangiroa'!A:A,A50)</f>
        <v>4</v>
      </c>
    </row>
    <row r="51" spans="1:11" ht="12.75">
      <c r="A51" s="18">
        <v>41689</v>
      </c>
      <c r="B51" s="85" t="str">
        <f>IF(COLUMNS(B51:$B51)&gt;1,"",INDEX('NOAA Tides Rangiroa'!$B:$B,MATCH($A51,'NOAA Tides Rangiroa'!$A:$A,0)+COLUMNS(B51:$B51)-1))</f>
        <v>Wed</v>
      </c>
      <c r="C51" s="85">
        <f>IF(COLUMNS($C51:C51)&gt;$K51*2,"",INDEX('NOAA Tides Rangiroa'!$C:$C,MATCH($A51,'NOAA Tides Rangiroa'!$A:$A,0)+1-1))</f>
        <v>0.049999999999999996</v>
      </c>
      <c r="D51" s="85" t="str">
        <f>IF(COLUMNS($C51:D51)&gt;$K51*2,"",INDEX('NOAA Tides Rangiroa'!$D:$D,MATCH($A51,'NOAA Tides Rangiroa'!$A:$A,0)+1-1))</f>
        <v>L</v>
      </c>
      <c r="E51" s="85">
        <f>IF(COLUMNS($C51:E51)&gt;$K51*2,"",INDEX('NOAA Tides Rangiroa'!$C:$C,MATCH($A51,'NOAA Tides Rangiroa'!$A:$A,0)+2-1))</f>
        <v>0.3069444444444444</v>
      </c>
      <c r="F51" s="85" t="str">
        <f>IF(COLUMNS($C51:F51)&gt;$K51*2,"",INDEX('NOAA Tides Rangiroa'!$D:$D,MATCH($A51,'NOAA Tides Rangiroa'!$A:$A,0)+2-1))</f>
        <v>H</v>
      </c>
      <c r="G51" s="85">
        <f>IF(COLUMNS($C51:G51)&gt;$K51*2,"",INDEX('NOAA Tides Rangiroa'!$C:$C,MATCH($A51,'NOAA Tides Rangiroa'!$A:$A,0)+3-1))</f>
        <v>0.5680555555555555</v>
      </c>
      <c r="H51" s="85" t="str">
        <f>IF(COLUMNS($C51:H51)&gt;$K51*2,"",INDEX('NOAA Tides Rangiroa'!$D:$D,MATCH($A51,'NOAA Tides Rangiroa'!$A:$A,0)+3-1))</f>
        <v>L</v>
      </c>
      <c r="I51" s="85">
        <f>IF(COLUMNS($C51:I51)&gt;$K51*2,"",INDEX('NOAA Tides Rangiroa'!$C:$C,MATCH($A51,'NOAA Tides Rangiroa'!$A:$A,0)+4-1))</f>
        <v>0.8236111111111111</v>
      </c>
      <c r="J51" s="85" t="str">
        <f>IF(COLUMNS($C51:J51)&gt;$K51*2,"",INDEX('NOAA Tides Rangiroa'!$D:$D,MATCH($A51,'NOAA Tides Rangiroa'!$A:$A,0)+4-1))</f>
        <v>H</v>
      </c>
      <c r="K51" s="84">
        <f>COUNTIF('NOAA Tides Rangiroa'!A:A,A51)</f>
        <v>4</v>
      </c>
    </row>
    <row r="52" spans="1:11" ht="12.75">
      <c r="A52" s="18">
        <v>41690</v>
      </c>
      <c r="B52" s="85" t="str">
        <f>IF(COLUMNS(B52:$B52)&gt;1,"",INDEX('NOAA Tides Rangiroa'!$B:$B,MATCH($A52,'NOAA Tides Rangiroa'!$A:$A,0)+COLUMNS(B52:$B52)-1))</f>
        <v>Thu</v>
      </c>
      <c r="C52" s="85">
        <f>IF(COLUMNS($C52:C52)&gt;$K52*2,"",INDEX('NOAA Tides Rangiroa'!$C:$C,MATCH($A52,'NOAA Tides Rangiroa'!$A:$A,0)+1-1))</f>
        <v>0.08402777777777777</v>
      </c>
      <c r="D52" s="85" t="str">
        <f>IF(COLUMNS($C52:D52)&gt;$K52*2,"",INDEX('NOAA Tides Rangiroa'!$D:$D,MATCH($A52,'NOAA Tides Rangiroa'!$A:$A,0)+1-1))</f>
        <v>L</v>
      </c>
      <c r="E52" s="85">
        <f>IF(COLUMNS($C52:E52)&gt;$K52*2,"",INDEX('NOAA Tides Rangiroa'!$C:$C,MATCH($A52,'NOAA Tides Rangiroa'!$A:$A,0)+2-1))</f>
        <v>0.34375</v>
      </c>
      <c r="F52" s="85" t="str">
        <f>IF(COLUMNS($C52:F52)&gt;$K52*2,"",INDEX('NOAA Tides Rangiroa'!$D:$D,MATCH($A52,'NOAA Tides Rangiroa'!$A:$A,0)+2-1))</f>
        <v>H</v>
      </c>
      <c r="G52" s="85">
        <f>IF(COLUMNS($C52:G52)&gt;$K52*2,"",INDEX('NOAA Tides Rangiroa'!$C:$C,MATCH($A52,'NOAA Tides Rangiroa'!$A:$A,0)+3-1))</f>
        <v>0.6083333333333333</v>
      </c>
      <c r="H52" s="85" t="str">
        <f>IF(COLUMNS($C52:H52)&gt;$K52*2,"",INDEX('NOAA Tides Rangiroa'!$D:$D,MATCH($A52,'NOAA Tides Rangiroa'!$A:$A,0)+3-1))</f>
        <v>L</v>
      </c>
      <c r="I52" s="85">
        <f>IF(COLUMNS($C52:I52)&gt;$K52*2,"",INDEX('NOAA Tides Rangiroa'!$C:$C,MATCH($A52,'NOAA Tides Rangiroa'!$A:$A,0)+4-1))</f>
        <v>0.8638888888888889</v>
      </c>
      <c r="J52" s="85" t="str">
        <f>IF(COLUMNS($C52:J52)&gt;$K52*2,"",INDEX('NOAA Tides Rangiroa'!$D:$D,MATCH($A52,'NOAA Tides Rangiroa'!$A:$A,0)+4-1))</f>
        <v>H</v>
      </c>
      <c r="K52" s="84">
        <f>COUNTIF('NOAA Tides Rangiroa'!A:A,A52)</f>
        <v>4</v>
      </c>
    </row>
    <row r="53" spans="1:11" ht="12.75">
      <c r="A53" s="18">
        <v>41691</v>
      </c>
      <c r="B53" s="85" t="str">
        <f>IF(COLUMNS(B53:$B53)&gt;1,"",INDEX('NOAA Tides Rangiroa'!$B:$B,MATCH($A53,'NOAA Tides Rangiroa'!$A:$A,0)+COLUMNS(B53:$B53)-1))</f>
        <v>Fri</v>
      </c>
      <c r="C53" s="85">
        <f>IF(COLUMNS($C53:C53)&gt;$K53*2,"",INDEX('NOAA Tides Rangiroa'!$C:$C,MATCH($A53,'NOAA Tides Rangiroa'!$A:$A,0)+1-1))</f>
        <v>0.12361111111111112</v>
      </c>
      <c r="D53" s="85" t="str">
        <f>IF(COLUMNS($C53:D53)&gt;$K53*2,"",INDEX('NOAA Tides Rangiroa'!$D:$D,MATCH($A53,'NOAA Tides Rangiroa'!$A:$A,0)+1-1))</f>
        <v>L</v>
      </c>
      <c r="E53" s="85">
        <f>IF(COLUMNS($C53:E53)&gt;$K53*2,"",INDEX('NOAA Tides Rangiroa'!$C:$C,MATCH($A53,'NOAA Tides Rangiroa'!$A:$A,0)+2-1))</f>
        <v>0.3847222222222222</v>
      </c>
      <c r="F53" s="85" t="str">
        <f>IF(COLUMNS($C53:F53)&gt;$K53*2,"",INDEX('NOAA Tides Rangiroa'!$D:$D,MATCH($A53,'NOAA Tides Rangiroa'!$A:$A,0)+2-1))</f>
        <v>H</v>
      </c>
      <c r="G53" s="85">
        <f>IF(COLUMNS($C53:G53)&gt;$K53*2,"",INDEX('NOAA Tides Rangiroa'!$C:$C,MATCH($A53,'NOAA Tides Rangiroa'!$A:$A,0)+3-1))</f>
        <v>0.6527777777777778</v>
      </c>
      <c r="H53" s="85" t="str">
        <f>IF(COLUMNS($C53:H53)&gt;$K53*2,"",INDEX('NOAA Tides Rangiroa'!$D:$D,MATCH($A53,'NOAA Tides Rangiroa'!$A:$A,0)+3-1))</f>
        <v>L</v>
      </c>
      <c r="I53" s="85">
        <f>IF(COLUMNS($C53:I53)&gt;$K53*2,"",INDEX('NOAA Tides Rangiroa'!$C:$C,MATCH($A53,'NOAA Tides Rangiroa'!$A:$A,0)+4-1))</f>
        <v>0.907638888888889</v>
      </c>
      <c r="J53" s="85" t="str">
        <f>IF(COLUMNS($C53:J53)&gt;$K53*2,"",INDEX('NOAA Tides Rangiroa'!$D:$D,MATCH($A53,'NOAA Tides Rangiroa'!$A:$A,0)+4-1))</f>
        <v>H</v>
      </c>
      <c r="K53" s="84">
        <f>COUNTIF('NOAA Tides Rangiroa'!A:A,A53)</f>
        <v>4</v>
      </c>
    </row>
    <row r="54" spans="1:11" ht="12.75">
      <c r="A54" s="18">
        <v>41692</v>
      </c>
      <c r="B54" s="85" t="str">
        <f>IF(COLUMNS(B54:$B54)&gt;1,"",INDEX('NOAA Tides Rangiroa'!$B:$B,MATCH($A54,'NOAA Tides Rangiroa'!$A:$A,0)+COLUMNS(B54:$B54)-1))</f>
        <v>Sat</v>
      </c>
      <c r="C54" s="85">
        <f>IF(COLUMNS($C54:C54)&gt;$K54*2,"",INDEX('NOAA Tides Rangiroa'!$C:$C,MATCH($A54,'NOAA Tides Rangiroa'!$A:$A,0)+1-1))</f>
        <v>0.16527777777777777</v>
      </c>
      <c r="D54" s="85" t="str">
        <f>IF(COLUMNS($C54:D54)&gt;$K54*2,"",INDEX('NOAA Tides Rangiroa'!$D:$D,MATCH($A54,'NOAA Tides Rangiroa'!$A:$A,0)+1-1))</f>
        <v>L</v>
      </c>
      <c r="E54" s="85">
        <f>IF(COLUMNS($C54:E54)&gt;$K54*2,"",INDEX('NOAA Tides Rangiroa'!$C:$C,MATCH($A54,'NOAA Tides Rangiroa'!$A:$A,0)+2-1))</f>
        <v>0.4284722222222222</v>
      </c>
      <c r="F54" s="85" t="str">
        <f>IF(COLUMNS($C54:F54)&gt;$K54*2,"",INDEX('NOAA Tides Rangiroa'!$D:$D,MATCH($A54,'NOAA Tides Rangiroa'!$A:$A,0)+2-1))</f>
        <v>H</v>
      </c>
      <c r="G54" s="85">
        <f>IF(COLUMNS($C54:G54)&gt;$K54*2,"",INDEX('NOAA Tides Rangiroa'!$C:$C,MATCH($A54,'NOAA Tides Rangiroa'!$A:$A,0)+3-1))</f>
        <v>0.6979166666666666</v>
      </c>
      <c r="H54" s="85" t="str">
        <f>IF(COLUMNS($C54:H54)&gt;$K54*2,"",INDEX('NOAA Tides Rangiroa'!$D:$D,MATCH($A54,'NOAA Tides Rangiroa'!$A:$A,0)+3-1))</f>
        <v>L</v>
      </c>
      <c r="I54" s="85">
        <f>IF(COLUMNS($C54:I54)&gt;$K54*2,"",INDEX('NOAA Tides Rangiroa'!$C:$C,MATCH($A54,'NOAA Tides Rangiroa'!$A:$A,0)+4-1))</f>
        <v>0.9527777777777778</v>
      </c>
      <c r="J54" s="85" t="str">
        <f>IF(COLUMNS($C54:J54)&gt;$K54*2,"",INDEX('NOAA Tides Rangiroa'!$D:$D,MATCH($A54,'NOAA Tides Rangiroa'!$A:$A,0)+4-1))</f>
        <v>H</v>
      </c>
      <c r="K54" s="84">
        <f>COUNTIF('NOAA Tides Rangiroa'!A:A,A54)</f>
        <v>4</v>
      </c>
    </row>
    <row r="55" spans="1:11" ht="12.75">
      <c r="A55" s="18">
        <v>41693</v>
      </c>
      <c r="B55" s="85" t="str">
        <f>IF(COLUMNS(B55:$B55)&gt;1,"",INDEX('NOAA Tides Rangiroa'!$B:$B,MATCH($A55,'NOAA Tides Rangiroa'!$A:$A,0)+COLUMNS(B55:$B55)-1))</f>
        <v>Sun</v>
      </c>
      <c r="C55" s="85">
        <f>IF(COLUMNS($C55:C55)&gt;$K55*2,"",INDEX('NOAA Tides Rangiroa'!$C:$C,MATCH($A55,'NOAA Tides Rangiroa'!$A:$A,0)+1-1))</f>
        <v>0.20902777777777778</v>
      </c>
      <c r="D55" s="85" t="str">
        <f>IF(COLUMNS($C55:D55)&gt;$K55*2,"",INDEX('NOAA Tides Rangiroa'!$D:$D,MATCH($A55,'NOAA Tides Rangiroa'!$A:$A,0)+1-1))</f>
        <v>L</v>
      </c>
      <c r="E55" s="85">
        <f>IF(COLUMNS($C55:E55)&gt;$K55*2,"",INDEX('NOAA Tides Rangiroa'!$C:$C,MATCH($A55,'NOAA Tides Rangiroa'!$A:$A,0)+2-1))</f>
        <v>0.4708333333333334</v>
      </c>
      <c r="F55" s="85" t="str">
        <f>IF(COLUMNS($C55:F55)&gt;$K55*2,"",INDEX('NOAA Tides Rangiroa'!$D:$D,MATCH($A55,'NOAA Tides Rangiroa'!$A:$A,0)+2-1))</f>
        <v>H</v>
      </c>
      <c r="G55" s="85">
        <f>IF(COLUMNS($C55:G55)&gt;$K55*2,"",INDEX('NOAA Tides Rangiroa'!$C:$C,MATCH($A55,'NOAA Tides Rangiroa'!$A:$A,0)+3-1))</f>
        <v>0.7409722222222223</v>
      </c>
      <c r="H55" s="85" t="str">
        <f>IF(COLUMNS($C55:H55)&gt;$K55*2,"",INDEX('NOAA Tides Rangiroa'!$D:$D,MATCH($A55,'NOAA Tides Rangiroa'!$A:$A,0)+3-1))</f>
        <v>L</v>
      </c>
      <c r="I55" s="85">
        <f>IF(COLUMNS($C55:I55)&gt;$K55*2,"",INDEX('NOAA Tides Rangiroa'!$C:$C,MATCH($A55,'NOAA Tides Rangiroa'!$A:$A,0)+4-1))</f>
        <v>0.9958333333333332</v>
      </c>
      <c r="J55" s="85" t="str">
        <f>IF(COLUMNS($C55:J55)&gt;$K55*2,"",INDEX('NOAA Tides Rangiroa'!$D:$D,MATCH($A55,'NOAA Tides Rangiroa'!$A:$A,0)+4-1))</f>
        <v>H</v>
      </c>
      <c r="K55" s="84">
        <f>COUNTIF('NOAA Tides Rangiroa'!A:A,A55)</f>
        <v>4</v>
      </c>
    </row>
    <row r="56" spans="1:11" ht="12.75">
      <c r="A56" s="18">
        <v>41694</v>
      </c>
      <c r="B56" s="85" t="str">
        <f>IF(COLUMNS(B56:$B56)&gt;1,"",INDEX('NOAA Tides Rangiroa'!$B:$B,MATCH($A56,'NOAA Tides Rangiroa'!$A:$A,0)+COLUMNS(B56:$B56)-1))</f>
        <v>Mon</v>
      </c>
      <c r="C56" s="85">
        <f>IF(COLUMNS($C56:C56)&gt;$K56*2,"",INDEX('NOAA Tides Rangiroa'!$C:$C,MATCH($A56,'NOAA Tides Rangiroa'!$A:$A,0)+1-1))</f>
        <v>0.25069444444444444</v>
      </c>
      <c r="D56" s="85" t="str">
        <f>IF(COLUMNS($C56:D56)&gt;$K56*2,"",INDEX('NOAA Tides Rangiroa'!$D:$D,MATCH($A56,'NOAA Tides Rangiroa'!$A:$A,0)+1-1))</f>
        <v>L</v>
      </c>
      <c r="E56" s="85">
        <f>IF(COLUMNS($C56:E56)&gt;$K56*2,"",INDEX('NOAA Tides Rangiroa'!$C:$C,MATCH($A56,'NOAA Tides Rangiroa'!$A:$A,0)+2-1))</f>
        <v>0.5118055555555555</v>
      </c>
      <c r="F56" s="85" t="str">
        <f>IF(COLUMNS($C56:F56)&gt;$K56*2,"",INDEX('NOAA Tides Rangiroa'!$D:$D,MATCH($A56,'NOAA Tides Rangiroa'!$A:$A,0)+2-1))</f>
        <v>H</v>
      </c>
      <c r="G56" s="85">
        <f>IF(COLUMNS($C56:G56)&gt;$K56*2,"",INDEX('NOAA Tides Rangiroa'!$C:$C,MATCH($A56,'NOAA Tides Rangiroa'!$A:$A,0)+3-1))</f>
        <v>0.78125</v>
      </c>
      <c r="H56" s="85" t="str">
        <f>IF(COLUMNS($C56:H56)&gt;$K56*2,"",INDEX('NOAA Tides Rangiroa'!$D:$D,MATCH($A56,'NOAA Tides Rangiroa'!$A:$A,0)+3-1))</f>
        <v>L</v>
      </c>
      <c r="I56" s="85" t="str">
        <f>IF(COLUMNS($C56:I56)&gt;$K56*2,"",INDEX('NOAA Tides Rangiroa'!$C:$C,MATCH($A56,'NOAA Tides Rangiroa'!$A:$A,0)+4-1))</f>
        <v/>
      </c>
      <c r="J56" s="85" t="str">
        <f>IF(COLUMNS($C56:J56)&gt;$K56*2,"",INDEX('NOAA Tides Rangiroa'!$D:$D,MATCH($A56,'NOAA Tides Rangiroa'!$A:$A,0)+4-1))</f>
        <v/>
      </c>
      <c r="K56" s="84">
        <f>COUNTIF('NOAA Tides Rangiroa'!A:A,A56)</f>
        <v>3</v>
      </c>
    </row>
    <row r="57" spans="1:11" ht="12.75">
      <c r="A57" s="18">
        <v>41695</v>
      </c>
      <c r="B57" s="85" t="str">
        <f>IF(COLUMNS(B57:$B57)&gt;1,"",INDEX('NOAA Tides Rangiroa'!$B:$B,MATCH($A57,'NOAA Tides Rangiroa'!$A:$A,0)+COLUMNS(B57:$B57)-1))</f>
        <v>Tue</v>
      </c>
      <c r="C57" s="85">
        <f>IF(COLUMNS($C57:C57)&gt;$K57*2,"",INDEX('NOAA Tides Rangiroa'!$C:$C,MATCH($A57,'NOAA Tides Rangiroa'!$A:$A,0)+1-1))</f>
        <v>0.035416666666666666</v>
      </c>
      <c r="D57" s="85" t="str">
        <f>IF(COLUMNS($C57:D57)&gt;$K57*2,"",INDEX('NOAA Tides Rangiroa'!$D:$D,MATCH($A57,'NOAA Tides Rangiroa'!$A:$A,0)+1-1))</f>
        <v>H</v>
      </c>
      <c r="E57" s="85">
        <f>IF(COLUMNS($C57:E57)&gt;$K57*2,"",INDEX('NOAA Tides Rangiroa'!$C:$C,MATCH($A57,'NOAA Tides Rangiroa'!$A:$A,0)+2-1))</f>
        <v>0.2902777777777778</v>
      </c>
      <c r="F57" s="85" t="str">
        <f>IF(COLUMNS($C57:F57)&gt;$K57*2,"",INDEX('NOAA Tides Rangiroa'!$D:$D,MATCH($A57,'NOAA Tides Rangiroa'!$A:$A,0)+2-1))</f>
        <v>L</v>
      </c>
      <c r="G57" s="85">
        <f>IF(COLUMNS($C57:G57)&gt;$K57*2,"",INDEX('NOAA Tides Rangiroa'!$C:$C,MATCH($A57,'NOAA Tides Rangiroa'!$A:$A,0)+3-1))</f>
        <v>0.5506944444444445</v>
      </c>
      <c r="H57" s="85" t="str">
        <f>IF(COLUMNS($C57:H57)&gt;$K57*2,"",INDEX('NOAA Tides Rangiroa'!$D:$D,MATCH($A57,'NOAA Tides Rangiroa'!$A:$A,0)+3-1))</f>
        <v>H</v>
      </c>
      <c r="I57" s="85">
        <f>IF(COLUMNS($C57:I57)&gt;$K57*2,"",INDEX('NOAA Tides Rangiroa'!$C:$C,MATCH($A57,'NOAA Tides Rangiroa'!$A:$A,0)+4-1))</f>
        <v>0.81875</v>
      </c>
      <c r="J57" s="85" t="str">
        <f>IF(COLUMNS($C57:J57)&gt;$K57*2,"",INDEX('NOAA Tides Rangiroa'!$D:$D,MATCH($A57,'NOAA Tides Rangiroa'!$A:$A,0)+4-1))</f>
        <v>L</v>
      </c>
      <c r="K57" s="84">
        <f>COUNTIF('NOAA Tides Rangiroa'!A:A,A57)</f>
        <v>4</v>
      </c>
    </row>
    <row r="58" spans="1:11" ht="12.75">
      <c r="A58" s="18">
        <v>41696</v>
      </c>
      <c r="B58" s="85" t="str">
        <f>IF(COLUMNS(B58:$B58)&gt;1,"",INDEX('NOAA Tides Rangiroa'!$B:$B,MATCH($A58,'NOAA Tides Rangiroa'!$A:$A,0)+COLUMNS(B58:$B58)-1))</f>
        <v>Wed</v>
      </c>
      <c r="C58" s="85">
        <f>IF(COLUMNS($C58:C58)&gt;$K58*2,"",INDEX('NOAA Tides Rangiroa'!$C:$C,MATCH($A58,'NOAA Tides Rangiroa'!$A:$A,0)+1-1))</f>
        <v>0.07361111111111111</v>
      </c>
      <c r="D58" s="85" t="str">
        <f>IF(COLUMNS($C58:D58)&gt;$K58*2,"",INDEX('NOAA Tides Rangiroa'!$D:$D,MATCH($A58,'NOAA Tides Rangiroa'!$A:$A,0)+1-1))</f>
        <v>H</v>
      </c>
      <c r="E58" s="85">
        <f>IF(COLUMNS($C58:E58)&gt;$K58*2,"",INDEX('NOAA Tides Rangiroa'!$C:$C,MATCH($A58,'NOAA Tides Rangiroa'!$A:$A,0)+2-1))</f>
        <v>0.32916666666666666</v>
      </c>
      <c r="F58" s="85" t="str">
        <f>IF(COLUMNS($C58:F58)&gt;$K58*2,"",INDEX('NOAA Tides Rangiroa'!$D:$D,MATCH($A58,'NOAA Tides Rangiroa'!$A:$A,0)+2-1))</f>
        <v>L</v>
      </c>
      <c r="G58" s="85">
        <f>IF(COLUMNS($C58:G58)&gt;$K58*2,"",INDEX('NOAA Tides Rangiroa'!$C:$C,MATCH($A58,'NOAA Tides Rangiroa'!$A:$A,0)+3-1))</f>
        <v>0.5881944444444445</v>
      </c>
      <c r="H58" s="85" t="str">
        <f>IF(COLUMNS($C58:H58)&gt;$K58*2,"",INDEX('NOAA Tides Rangiroa'!$D:$D,MATCH($A58,'NOAA Tides Rangiroa'!$A:$A,0)+3-1))</f>
        <v>H</v>
      </c>
      <c r="I58" s="85">
        <f>IF(COLUMNS($C58:I58)&gt;$K58*2,"",INDEX('NOAA Tides Rangiroa'!$C:$C,MATCH($A58,'NOAA Tides Rangiroa'!$A:$A,0)+4-1))</f>
        <v>0.8548611111111111</v>
      </c>
      <c r="J58" s="85" t="str">
        <f>IF(COLUMNS($C58:J58)&gt;$K58*2,"",INDEX('NOAA Tides Rangiroa'!$D:$D,MATCH($A58,'NOAA Tides Rangiroa'!$A:$A,0)+4-1))</f>
        <v>L</v>
      </c>
      <c r="K58" s="84">
        <f>COUNTIF('NOAA Tides Rangiroa'!A:A,A58)</f>
        <v>4</v>
      </c>
    </row>
    <row r="59" spans="1:11" ht="12.75">
      <c r="A59" s="18">
        <v>41697</v>
      </c>
      <c r="B59" s="85" t="str">
        <f>IF(COLUMNS(B59:$B59)&gt;1,"",INDEX('NOAA Tides Rangiroa'!$B:$B,MATCH($A59,'NOAA Tides Rangiroa'!$A:$A,0)+COLUMNS(B59:$B59)-1))</f>
        <v>Thu</v>
      </c>
      <c r="C59" s="85">
        <f>IF(COLUMNS($C59:C59)&gt;$K59*2,"",INDEX('NOAA Tides Rangiroa'!$C:$C,MATCH($A59,'NOAA Tides Rangiroa'!$A:$A,0)+1-1))</f>
        <v>0.11041666666666666</v>
      </c>
      <c r="D59" s="85" t="str">
        <f>IF(COLUMNS($C59:D59)&gt;$K59*2,"",INDEX('NOAA Tides Rangiroa'!$D:$D,MATCH($A59,'NOAA Tides Rangiroa'!$A:$A,0)+1-1))</f>
        <v>H</v>
      </c>
      <c r="E59" s="85">
        <f>IF(COLUMNS($C59:E59)&gt;$K59*2,"",INDEX('NOAA Tides Rangiroa'!$C:$C,MATCH($A59,'NOAA Tides Rangiroa'!$A:$A,0)+2-1))</f>
        <v>0.3659722222222222</v>
      </c>
      <c r="F59" s="85" t="str">
        <f>IF(COLUMNS($C59:F59)&gt;$K59*2,"",INDEX('NOAA Tides Rangiroa'!$D:$D,MATCH($A59,'NOAA Tides Rangiroa'!$A:$A,0)+2-1))</f>
        <v>L</v>
      </c>
      <c r="G59" s="85">
        <f>IF(COLUMNS($C59:G59)&gt;$K59*2,"",INDEX('NOAA Tides Rangiroa'!$C:$C,MATCH($A59,'NOAA Tides Rangiroa'!$A:$A,0)+3-1))</f>
        <v>0.6243055555555556</v>
      </c>
      <c r="H59" s="85" t="str">
        <f>IF(COLUMNS($C59:H59)&gt;$K59*2,"",INDEX('NOAA Tides Rangiroa'!$D:$D,MATCH($A59,'NOAA Tides Rangiroa'!$A:$A,0)+3-1))</f>
        <v>H</v>
      </c>
      <c r="I59" s="85">
        <f>IF(COLUMNS($C59:I59)&gt;$K59*2,"",INDEX('NOAA Tides Rangiroa'!$C:$C,MATCH($A59,'NOAA Tides Rangiroa'!$A:$A,0)+4-1))</f>
        <v>0.8902777777777778</v>
      </c>
      <c r="J59" s="85" t="str">
        <f>IF(COLUMNS($C59:J59)&gt;$K59*2,"",INDEX('NOAA Tides Rangiroa'!$D:$D,MATCH($A59,'NOAA Tides Rangiroa'!$A:$A,0)+4-1))</f>
        <v>L</v>
      </c>
      <c r="K59" s="84">
        <f>COUNTIF('NOAA Tides Rangiroa'!A:A,A59)</f>
        <v>4</v>
      </c>
    </row>
    <row r="60" spans="1:11" ht="12.75">
      <c r="A60" s="18">
        <v>41698</v>
      </c>
      <c r="B60" s="85" t="str">
        <f>IF(COLUMNS(B60:$B60)&gt;1,"",INDEX('NOAA Tides Rangiroa'!$B:$B,MATCH($A60,'NOAA Tides Rangiroa'!$A:$A,0)+COLUMNS(B60:$B60)-1))</f>
        <v>Fri</v>
      </c>
      <c r="C60" s="85">
        <f>IF(COLUMNS($C60:C60)&gt;$K60*2,"",INDEX('NOAA Tides Rangiroa'!$C:$C,MATCH($A60,'NOAA Tides Rangiroa'!$A:$A,0)+1-1))</f>
        <v>0.14583333333333334</v>
      </c>
      <c r="D60" s="85" t="str">
        <f>IF(COLUMNS($C60:D60)&gt;$K60*2,"",INDEX('NOAA Tides Rangiroa'!$D:$D,MATCH($A60,'NOAA Tides Rangiroa'!$A:$A,0)+1-1))</f>
        <v>H</v>
      </c>
      <c r="E60" s="85">
        <f>IF(COLUMNS($C60:E60)&gt;$K60*2,"",INDEX('NOAA Tides Rangiroa'!$C:$C,MATCH($A60,'NOAA Tides Rangiroa'!$A:$A,0)+2-1))</f>
        <v>0.40277777777777773</v>
      </c>
      <c r="F60" s="85" t="str">
        <f>IF(COLUMNS($C60:F60)&gt;$K60*2,"",INDEX('NOAA Tides Rangiroa'!$D:$D,MATCH($A60,'NOAA Tides Rangiroa'!$A:$A,0)+2-1))</f>
        <v>L</v>
      </c>
      <c r="G60" s="85">
        <f>IF(COLUMNS($C60:G60)&gt;$K60*2,"",INDEX('NOAA Tides Rangiroa'!$C:$C,MATCH($A60,'NOAA Tides Rangiroa'!$A:$A,0)+3-1))</f>
        <v>0.6604166666666667</v>
      </c>
      <c r="H60" s="85" t="str">
        <f>IF(COLUMNS($C60:H60)&gt;$K60*2,"",INDEX('NOAA Tides Rangiroa'!$D:$D,MATCH($A60,'NOAA Tides Rangiroa'!$A:$A,0)+3-1))</f>
        <v>H</v>
      </c>
      <c r="I60" s="85">
        <f>IF(COLUMNS($C60:I60)&gt;$K60*2,"",INDEX('NOAA Tides Rangiroa'!$C:$C,MATCH($A60,'NOAA Tides Rangiroa'!$A:$A,0)+4-1))</f>
        <v>0.9249999999999999</v>
      </c>
      <c r="J60" s="85" t="str">
        <f>IF(COLUMNS($C60:J60)&gt;$K60*2,"",INDEX('NOAA Tides Rangiroa'!$D:$D,MATCH($A60,'NOAA Tides Rangiroa'!$A:$A,0)+4-1))</f>
        <v>L</v>
      </c>
      <c r="K60" s="84">
        <f>COUNTIF('NOAA Tides Rangiroa'!A:A,A60)</f>
        <v>4</v>
      </c>
    </row>
    <row r="61" spans="1:11" ht="12.75">
      <c r="A61" s="18">
        <v>41699</v>
      </c>
      <c r="B61" s="85" t="str">
        <f>IF(COLUMNS(B61:$B61)&gt;1,"",INDEX('NOAA Tides Rangiroa'!$B:$B,MATCH($A61,'NOAA Tides Rangiroa'!$A:$A,0)+COLUMNS(B61:$B61)-1))</f>
        <v>Sat</v>
      </c>
      <c r="C61" s="85">
        <f>IF(COLUMNS($C61:C61)&gt;$K61*2,"",INDEX('NOAA Tides Rangiroa'!$C:$C,MATCH($A61,'NOAA Tides Rangiroa'!$A:$A,0)+1-1))</f>
        <v>0.18125</v>
      </c>
      <c r="D61" s="85" t="str">
        <f>IF(COLUMNS($C61:D61)&gt;$K61*2,"",INDEX('NOAA Tides Rangiroa'!$D:$D,MATCH($A61,'NOAA Tides Rangiroa'!$A:$A,0)+1-1))</f>
        <v>H</v>
      </c>
      <c r="E61" s="85">
        <f>IF(COLUMNS($C61:E61)&gt;$K61*2,"",INDEX('NOAA Tides Rangiroa'!$C:$C,MATCH($A61,'NOAA Tides Rangiroa'!$A:$A,0)+2-1))</f>
        <v>0.4395833333333334</v>
      </c>
      <c r="F61" s="85" t="str">
        <f>IF(COLUMNS($C61:F61)&gt;$K61*2,"",INDEX('NOAA Tides Rangiroa'!$D:$D,MATCH($A61,'NOAA Tides Rangiroa'!$A:$A,0)+2-1))</f>
        <v>L</v>
      </c>
      <c r="G61" s="85">
        <f>IF(COLUMNS($C61:G61)&gt;$K61*2,"",INDEX('NOAA Tides Rangiroa'!$C:$C,MATCH($A61,'NOAA Tides Rangiroa'!$A:$A,0)+3-1))</f>
        <v>0.6958333333333333</v>
      </c>
      <c r="H61" s="85" t="str">
        <f>IF(COLUMNS($C61:H61)&gt;$K61*2,"",INDEX('NOAA Tides Rangiroa'!$D:$D,MATCH($A61,'NOAA Tides Rangiroa'!$A:$A,0)+3-1))</f>
        <v>H</v>
      </c>
      <c r="I61" s="85">
        <f>IF(COLUMNS($C61:I61)&gt;$K61*2,"",INDEX('NOAA Tides Rangiroa'!$C:$C,MATCH($A61,'NOAA Tides Rangiroa'!$A:$A,0)+4-1))</f>
        <v>0.9597222222222223</v>
      </c>
      <c r="J61" s="85" t="str">
        <f>IF(COLUMNS($C61:J61)&gt;$K61*2,"",INDEX('NOAA Tides Rangiroa'!$D:$D,MATCH($A61,'NOAA Tides Rangiroa'!$A:$A,0)+4-1))</f>
        <v>L</v>
      </c>
      <c r="K61" s="84">
        <f>COUNTIF('NOAA Tides Rangiroa'!A:A,A61)</f>
        <v>4</v>
      </c>
    </row>
    <row r="62" spans="1:11" ht="12.75">
      <c r="A62" s="18">
        <v>41700</v>
      </c>
      <c r="B62" s="85" t="str">
        <f>IF(COLUMNS(B62:$B62)&gt;1,"",INDEX('NOAA Tides Rangiroa'!$B:$B,MATCH($A62,'NOAA Tides Rangiroa'!$A:$A,0)+COLUMNS(B62:$B62)-1))</f>
        <v>Sun</v>
      </c>
      <c r="C62" s="85">
        <f>IF(COLUMNS($C62:C62)&gt;$K62*2,"",INDEX('NOAA Tides Rangiroa'!$C:$C,MATCH($A62,'NOAA Tides Rangiroa'!$A:$A,0)+1-1))</f>
        <v>0.21736111111111112</v>
      </c>
      <c r="D62" s="85" t="str">
        <f>IF(COLUMNS($C62:D62)&gt;$K62*2,"",INDEX('NOAA Tides Rangiroa'!$D:$D,MATCH($A62,'NOAA Tides Rangiroa'!$A:$A,0)+1-1))</f>
        <v>H</v>
      </c>
      <c r="E62" s="85">
        <f>IF(COLUMNS($C62:E62)&gt;$K62*2,"",INDEX('NOAA Tides Rangiroa'!$C:$C,MATCH($A62,'NOAA Tides Rangiroa'!$A:$A,0)+2-1))</f>
        <v>0.4770833333333333</v>
      </c>
      <c r="F62" s="85" t="str">
        <f>IF(COLUMNS($C62:F62)&gt;$K62*2,"",INDEX('NOAA Tides Rangiroa'!$D:$D,MATCH($A62,'NOAA Tides Rangiroa'!$A:$A,0)+2-1))</f>
        <v>L</v>
      </c>
      <c r="G62" s="85">
        <f>IF(COLUMNS($C62:G62)&gt;$K62*2,"",INDEX('NOAA Tides Rangiroa'!$C:$C,MATCH($A62,'NOAA Tides Rangiroa'!$A:$A,0)+3-1))</f>
        <v>0.7326388888888888</v>
      </c>
      <c r="H62" s="85" t="str">
        <f>IF(COLUMNS($C62:H62)&gt;$K62*2,"",INDEX('NOAA Tides Rangiroa'!$D:$D,MATCH($A62,'NOAA Tides Rangiroa'!$A:$A,0)+3-1))</f>
        <v>H</v>
      </c>
      <c r="I62" s="85">
        <f>IF(COLUMNS($C62:I62)&gt;$K62*2,"",INDEX('NOAA Tides Rangiroa'!$C:$C,MATCH($A62,'NOAA Tides Rangiroa'!$A:$A,0)+4-1))</f>
        <v>0.9951388888888889</v>
      </c>
      <c r="J62" s="85" t="str">
        <f>IF(COLUMNS($C62:J62)&gt;$K62*2,"",INDEX('NOAA Tides Rangiroa'!$D:$D,MATCH($A62,'NOAA Tides Rangiroa'!$A:$A,0)+4-1))</f>
        <v>L</v>
      </c>
      <c r="K62" s="84">
        <f>COUNTIF('NOAA Tides Rangiroa'!A:A,A62)</f>
        <v>4</v>
      </c>
    </row>
    <row r="63" spans="1:11" ht="12.75">
      <c r="A63" s="18">
        <v>41701</v>
      </c>
      <c r="B63" s="85" t="str">
        <f>IF(COLUMNS(B63:$B63)&gt;1,"",INDEX('NOAA Tides Rangiroa'!$B:$B,MATCH($A63,'NOAA Tides Rangiroa'!$A:$A,0)+COLUMNS(B63:$B63)-1))</f>
        <v>Mon</v>
      </c>
      <c r="C63" s="85">
        <f>IF(COLUMNS($C63:C63)&gt;$K63*2,"",INDEX('NOAA Tides Rangiroa'!$C:$C,MATCH($A63,'NOAA Tides Rangiroa'!$A:$A,0)+1-1))</f>
        <v>0.25416666666666665</v>
      </c>
      <c r="D63" s="85" t="str">
        <f>IF(COLUMNS($C63:D63)&gt;$K63*2,"",INDEX('NOAA Tides Rangiroa'!$D:$D,MATCH($A63,'NOAA Tides Rangiroa'!$A:$A,0)+1-1))</f>
        <v>H</v>
      </c>
      <c r="E63" s="85">
        <f>IF(COLUMNS($C63:E63)&gt;$K63*2,"",INDEX('NOAA Tides Rangiroa'!$C:$C,MATCH($A63,'NOAA Tides Rangiroa'!$A:$A,0)+2-1))</f>
        <v>0.5152777777777778</v>
      </c>
      <c r="F63" s="85" t="str">
        <f>IF(COLUMNS($C63:F63)&gt;$K63*2,"",INDEX('NOAA Tides Rangiroa'!$D:$D,MATCH($A63,'NOAA Tides Rangiroa'!$A:$A,0)+2-1))</f>
        <v>L</v>
      </c>
      <c r="G63" s="85">
        <f>IF(COLUMNS($C63:G63)&gt;$K63*2,"",INDEX('NOAA Tides Rangiroa'!$C:$C,MATCH($A63,'NOAA Tides Rangiroa'!$A:$A,0)+3-1))</f>
        <v>0.7701388888888889</v>
      </c>
      <c r="H63" s="85" t="str">
        <f>IF(COLUMNS($C63:H63)&gt;$K63*2,"",INDEX('NOAA Tides Rangiroa'!$D:$D,MATCH($A63,'NOAA Tides Rangiroa'!$A:$A,0)+3-1))</f>
        <v>H</v>
      </c>
      <c r="I63" s="85" t="str">
        <f>IF(COLUMNS($C63:I63)&gt;$K63*2,"",INDEX('NOAA Tides Rangiroa'!$C:$C,MATCH($A63,'NOAA Tides Rangiroa'!$A:$A,0)+4-1))</f>
        <v/>
      </c>
      <c r="J63" s="85" t="str">
        <f>IF(COLUMNS($C63:J63)&gt;$K63*2,"",INDEX('NOAA Tides Rangiroa'!$D:$D,MATCH($A63,'NOAA Tides Rangiroa'!$A:$A,0)+4-1))</f>
        <v/>
      </c>
      <c r="K63" s="84">
        <f>COUNTIF('NOAA Tides Rangiroa'!A:A,A63)</f>
        <v>3</v>
      </c>
    </row>
    <row r="64" spans="1:11" ht="12.75">
      <c r="A64" s="18">
        <v>41702</v>
      </c>
      <c r="B64" s="85" t="str">
        <f>IF(COLUMNS(B64:$B64)&gt;1,"",INDEX('NOAA Tides Rangiroa'!$B:$B,MATCH($A64,'NOAA Tides Rangiroa'!$A:$A,0)+COLUMNS(B64:$B64)-1))</f>
        <v>Tue</v>
      </c>
      <c r="C64" s="85">
        <f>IF(COLUMNS($C64:C64)&gt;$K64*2,"",INDEX('NOAA Tides Rangiroa'!$C:$C,MATCH($A64,'NOAA Tides Rangiroa'!$A:$A,0)+1-1))</f>
        <v>0.03194444444444445</v>
      </c>
      <c r="D64" s="85" t="str">
        <f>IF(COLUMNS($C64:D64)&gt;$K64*2,"",INDEX('NOAA Tides Rangiroa'!$D:$D,MATCH($A64,'NOAA Tides Rangiroa'!$A:$A,0)+1-1))</f>
        <v>L</v>
      </c>
      <c r="E64" s="85">
        <f>IF(COLUMNS($C64:E64)&gt;$K64*2,"",INDEX('NOAA Tides Rangiroa'!$C:$C,MATCH($A64,'NOAA Tides Rangiroa'!$A:$A,0)+2-1))</f>
        <v>0.29305555555555557</v>
      </c>
      <c r="F64" s="85" t="str">
        <f>IF(COLUMNS($C64:F64)&gt;$K64*2,"",INDEX('NOAA Tides Rangiroa'!$D:$D,MATCH($A64,'NOAA Tides Rangiroa'!$A:$A,0)+2-1))</f>
        <v>H</v>
      </c>
      <c r="G64" s="85">
        <f>IF(COLUMNS($C64:G64)&gt;$K64*2,"",INDEX('NOAA Tides Rangiroa'!$C:$C,MATCH($A64,'NOAA Tides Rangiroa'!$A:$A,0)+3-1))</f>
        <v>0.5555555555555556</v>
      </c>
      <c r="H64" s="85" t="str">
        <f>IF(COLUMNS($C64:H64)&gt;$K64*2,"",INDEX('NOAA Tides Rangiroa'!$D:$D,MATCH($A64,'NOAA Tides Rangiroa'!$A:$A,0)+3-1))</f>
        <v>L</v>
      </c>
      <c r="I64" s="85">
        <f>IF(COLUMNS($C64:I64)&gt;$K64*2,"",INDEX('NOAA Tides Rangiroa'!$C:$C,MATCH($A64,'NOAA Tides Rangiroa'!$A:$A,0)+4-1))</f>
        <v>0.8090277777777778</v>
      </c>
      <c r="J64" s="85" t="str">
        <f>IF(COLUMNS($C64:J64)&gt;$K64*2,"",INDEX('NOAA Tides Rangiroa'!$D:$D,MATCH($A64,'NOAA Tides Rangiroa'!$A:$A,0)+4-1))</f>
        <v>H</v>
      </c>
      <c r="K64" s="84">
        <f>COUNTIF('NOAA Tides Rangiroa'!A:A,A64)</f>
        <v>4</v>
      </c>
    </row>
    <row r="65" spans="1:11" ht="12.75">
      <c r="A65" s="18">
        <v>41703</v>
      </c>
      <c r="B65" s="85" t="str">
        <f>IF(COLUMNS(B65:$B65)&gt;1,"",INDEX('NOAA Tides Rangiroa'!$B:$B,MATCH($A65,'NOAA Tides Rangiroa'!$A:$A,0)+COLUMNS(B65:$B65)-1))</f>
        <v>Wed</v>
      </c>
      <c r="C65" s="85">
        <f>IF(COLUMNS($C65:C65)&gt;$K65*2,"",INDEX('NOAA Tides Rangiroa'!$C:$C,MATCH($A65,'NOAA Tides Rangiroa'!$A:$A,0)+1-1))</f>
        <v>0.07013888888888889</v>
      </c>
      <c r="D65" s="85" t="str">
        <f>IF(COLUMNS($C65:D65)&gt;$K65*2,"",INDEX('NOAA Tides Rangiroa'!$D:$D,MATCH($A65,'NOAA Tides Rangiroa'!$A:$A,0)+1-1))</f>
        <v>L</v>
      </c>
      <c r="E65" s="85">
        <f>IF(COLUMNS($C65:E65)&gt;$K65*2,"",INDEX('NOAA Tides Rangiroa'!$C:$C,MATCH($A65,'NOAA Tides Rangiroa'!$A:$A,0)+2-1))</f>
        <v>0.3333333333333333</v>
      </c>
      <c r="F65" s="85" t="str">
        <f>IF(COLUMNS($C65:F65)&gt;$K65*2,"",INDEX('NOAA Tides Rangiroa'!$D:$D,MATCH($A65,'NOAA Tides Rangiroa'!$A:$A,0)+2-1))</f>
        <v>H</v>
      </c>
      <c r="G65" s="85">
        <f>IF(COLUMNS($C65:G65)&gt;$K65*2,"",INDEX('NOAA Tides Rangiroa'!$C:$C,MATCH($A65,'NOAA Tides Rangiroa'!$A:$A,0)+3-1))</f>
        <v>0.5979166666666667</v>
      </c>
      <c r="H65" s="85" t="str">
        <f>IF(COLUMNS($C65:H65)&gt;$K65*2,"",INDEX('NOAA Tides Rangiroa'!$D:$D,MATCH($A65,'NOAA Tides Rangiroa'!$A:$A,0)+3-1))</f>
        <v>L</v>
      </c>
      <c r="I65" s="85">
        <f>IF(COLUMNS($C65:I65)&gt;$K65*2,"",INDEX('NOAA Tides Rangiroa'!$C:$C,MATCH($A65,'NOAA Tides Rangiroa'!$A:$A,0)+4-1))</f>
        <v>0.8513888888888889</v>
      </c>
      <c r="J65" s="85" t="str">
        <f>IF(COLUMNS($C65:J65)&gt;$K65*2,"",INDEX('NOAA Tides Rangiroa'!$D:$D,MATCH($A65,'NOAA Tides Rangiroa'!$A:$A,0)+4-1))</f>
        <v>H</v>
      </c>
      <c r="K65" s="84">
        <f>COUNTIF('NOAA Tides Rangiroa'!A:A,A65)</f>
        <v>4</v>
      </c>
    </row>
    <row r="66" spans="1:11" ht="12.75">
      <c r="A66" s="18">
        <v>41704</v>
      </c>
      <c r="B66" s="85" t="str">
        <f>IF(COLUMNS(B66:$B66)&gt;1,"",INDEX('NOAA Tides Rangiroa'!$B:$B,MATCH($A66,'NOAA Tides Rangiroa'!$A:$A,0)+COLUMNS(B66:$B66)-1))</f>
        <v>Thu</v>
      </c>
      <c r="C66" s="85">
        <f>IF(COLUMNS($C66:C66)&gt;$K66*2,"",INDEX('NOAA Tides Rangiroa'!$C:$C,MATCH($A66,'NOAA Tides Rangiroa'!$A:$A,0)+1-1))</f>
        <v>0.1111111111111111</v>
      </c>
      <c r="D66" s="85" t="str">
        <f>IF(COLUMNS($C66:D66)&gt;$K66*2,"",INDEX('NOAA Tides Rangiroa'!$D:$D,MATCH($A66,'NOAA Tides Rangiroa'!$A:$A,0)+1-1))</f>
        <v>L</v>
      </c>
      <c r="E66" s="85">
        <f>IF(COLUMNS($C66:E66)&gt;$K66*2,"",INDEX('NOAA Tides Rangiroa'!$C:$C,MATCH($A66,'NOAA Tides Rangiroa'!$A:$A,0)+2-1))</f>
        <v>0.3763888888888889</v>
      </c>
      <c r="F66" s="85" t="str">
        <f>IF(COLUMNS($C66:F66)&gt;$K66*2,"",INDEX('NOAA Tides Rangiroa'!$D:$D,MATCH($A66,'NOAA Tides Rangiroa'!$A:$A,0)+2-1))</f>
        <v>H</v>
      </c>
      <c r="G66" s="85">
        <f>IF(COLUMNS($C66:G66)&gt;$K66*2,"",INDEX('NOAA Tides Rangiroa'!$C:$C,MATCH($A66,'NOAA Tides Rangiroa'!$A:$A,0)+3-1))</f>
        <v>0.6430555555555556</v>
      </c>
      <c r="H66" s="85" t="str">
        <f>IF(COLUMNS($C66:H66)&gt;$K66*2,"",INDEX('NOAA Tides Rangiroa'!$D:$D,MATCH($A66,'NOAA Tides Rangiroa'!$A:$A,0)+3-1))</f>
        <v>L</v>
      </c>
      <c r="I66" s="85">
        <f>IF(COLUMNS($C66:I66)&gt;$K66*2,"",INDEX('NOAA Tides Rangiroa'!$C:$C,MATCH($A66,'NOAA Tides Rangiroa'!$A:$A,0)+4-1))</f>
        <v>0.8951388888888889</v>
      </c>
      <c r="J66" s="85" t="str">
        <f>IF(COLUMNS($C66:J66)&gt;$K66*2,"",INDEX('NOAA Tides Rangiroa'!$D:$D,MATCH($A66,'NOAA Tides Rangiroa'!$A:$A,0)+4-1))</f>
        <v>H</v>
      </c>
      <c r="K66" s="84">
        <f>COUNTIF('NOAA Tides Rangiroa'!A:A,A66)</f>
        <v>4</v>
      </c>
    </row>
    <row r="67" spans="1:11" ht="12.75">
      <c r="A67" s="18">
        <v>41705</v>
      </c>
      <c r="B67" s="85" t="str">
        <f>IF(COLUMNS(B67:$B67)&gt;1,"",INDEX('NOAA Tides Rangiroa'!$B:$B,MATCH($A67,'NOAA Tides Rangiroa'!$A:$A,0)+COLUMNS(B67:$B67)-1))</f>
        <v>Fri</v>
      </c>
      <c r="C67" s="85">
        <f>IF(COLUMNS($C67:C67)&gt;$K67*2,"",INDEX('NOAA Tides Rangiroa'!$C:$C,MATCH($A67,'NOAA Tides Rangiroa'!$A:$A,0)+1-1))</f>
        <v>0.15416666666666667</v>
      </c>
      <c r="D67" s="85" t="str">
        <f>IF(COLUMNS($C67:D67)&gt;$K67*2,"",INDEX('NOAA Tides Rangiroa'!$D:$D,MATCH($A67,'NOAA Tides Rangiroa'!$A:$A,0)+1-1))</f>
        <v>L</v>
      </c>
      <c r="E67" s="85">
        <f>IF(COLUMNS($C67:E67)&gt;$K67*2,"",INDEX('NOAA Tides Rangiroa'!$C:$C,MATCH($A67,'NOAA Tides Rangiroa'!$A:$A,0)+2-1))</f>
        <v>0.4201388888888889</v>
      </c>
      <c r="F67" s="85" t="str">
        <f>IF(COLUMNS($C67:F67)&gt;$K67*2,"",INDEX('NOAA Tides Rangiroa'!$D:$D,MATCH($A67,'NOAA Tides Rangiroa'!$A:$A,0)+2-1))</f>
        <v>H</v>
      </c>
      <c r="G67" s="85">
        <f>IF(COLUMNS($C67:G67)&gt;$K67*2,"",INDEX('NOAA Tides Rangiroa'!$C:$C,MATCH($A67,'NOAA Tides Rangiroa'!$A:$A,0)+3-1))</f>
        <v>0.6875</v>
      </c>
      <c r="H67" s="85" t="str">
        <f>IF(COLUMNS($C67:H67)&gt;$K67*2,"",INDEX('NOAA Tides Rangiroa'!$D:$D,MATCH($A67,'NOAA Tides Rangiroa'!$A:$A,0)+3-1))</f>
        <v>L</v>
      </c>
      <c r="I67" s="85">
        <f>IF(COLUMNS($C67:I67)&gt;$K67*2,"",INDEX('NOAA Tides Rangiroa'!$C:$C,MATCH($A67,'NOAA Tides Rangiroa'!$A:$A,0)+4-1))</f>
        <v>0.9395833333333333</v>
      </c>
      <c r="J67" s="85" t="str">
        <f>IF(COLUMNS($C67:J67)&gt;$K67*2,"",INDEX('NOAA Tides Rangiroa'!$D:$D,MATCH($A67,'NOAA Tides Rangiroa'!$A:$A,0)+4-1))</f>
        <v>H</v>
      </c>
      <c r="K67" s="84">
        <f>COUNTIF('NOAA Tides Rangiroa'!A:A,A67)</f>
        <v>4</v>
      </c>
    </row>
    <row r="68" spans="1:11" ht="12.75">
      <c r="A68" s="18">
        <v>41706</v>
      </c>
      <c r="B68" s="85" t="str">
        <f>IF(COLUMNS(B68:$B68)&gt;1,"",INDEX('NOAA Tides Rangiroa'!$B:$B,MATCH($A68,'NOAA Tides Rangiroa'!$A:$A,0)+COLUMNS(B68:$B68)-1))</f>
        <v>Sat</v>
      </c>
      <c r="C68" s="85">
        <f>IF(COLUMNS($C68:C68)&gt;$K68*2,"",INDEX('NOAA Tides Rangiroa'!$C:$C,MATCH($A68,'NOAA Tides Rangiroa'!$A:$A,0)+1-1))</f>
        <v>0.19722222222222222</v>
      </c>
      <c r="D68" s="85" t="str">
        <f>IF(COLUMNS($C68:D68)&gt;$K68*2,"",INDEX('NOAA Tides Rangiroa'!$D:$D,MATCH($A68,'NOAA Tides Rangiroa'!$A:$A,0)+1-1))</f>
        <v>L</v>
      </c>
      <c r="E68" s="85">
        <f>IF(COLUMNS($C68:E68)&gt;$K68*2,"",INDEX('NOAA Tides Rangiroa'!$C:$C,MATCH($A68,'NOAA Tides Rangiroa'!$A:$A,0)+2-1))</f>
        <v>0.4618055555555556</v>
      </c>
      <c r="F68" s="85" t="str">
        <f>IF(COLUMNS($C68:F68)&gt;$K68*2,"",INDEX('NOAA Tides Rangiroa'!$D:$D,MATCH($A68,'NOAA Tides Rangiroa'!$A:$A,0)+2-1))</f>
        <v>H</v>
      </c>
      <c r="G68" s="85">
        <f>IF(COLUMNS($C68:G68)&gt;$K68*2,"",INDEX('NOAA Tides Rangiroa'!$C:$C,MATCH($A68,'NOAA Tides Rangiroa'!$A:$A,0)+3-1))</f>
        <v>0.7291666666666666</v>
      </c>
      <c r="H68" s="85" t="str">
        <f>IF(COLUMNS($C68:H68)&gt;$K68*2,"",INDEX('NOAA Tides Rangiroa'!$D:$D,MATCH($A68,'NOAA Tides Rangiroa'!$A:$A,0)+3-1))</f>
        <v>L</v>
      </c>
      <c r="I68" s="85">
        <f>IF(COLUMNS($C68:I68)&gt;$K68*2,"",INDEX('NOAA Tides Rangiroa'!$C:$C,MATCH($A68,'NOAA Tides Rangiroa'!$A:$A,0)+4-1))</f>
        <v>0.9805555555555556</v>
      </c>
      <c r="J68" s="85" t="str">
        <f>IF(COLUMNS($C68:J68)&gt;$K68*2,"",INDEX('NOAA Tides Rangiroa'!$D:$D,MATCH($A68,'NOAA Tides Rangiroa'!$A:$A,0)+4-1))</f>
        <v>H</v>
      </c>
      <c r="K68" s="84">
        <f>COUNTIF('NOAA Tides Rangiroa'!A:A,A68)</f>
        <v>4</v>
      </c>
    </row>
    <row r="69" spans="1:11" ht="12.75">
      <c r="A69" s="18">
        <v>41707</v>
      </c>
      <c r="B69" s="85" t="str">
        <f>IF(COLUMNS(B69:$B69)&gt;1,"",INDEX('NOAA Tides Rangiroa'!$B:$B,MATCH($A69,'NOAA Tides Rangiroa'!$A:$A,0)+COLUMNS(B69:$B69)-1))</f>
        <v>Sun</v>
      </c>
      <c r="C69" s="85">
        <f>IF(COLUMNS($C69:C69)&gt;$K69*2,"",INDEX('NOAA Tides Rangiroa'!$C:$C,MATCH($A69,'NOAA Tides Rangiroa'!$A:$A,0)+1-1))</f>
        <v>0.2777777777777778</v>
      </c>
      <c r="D69" s="85" t="str">
        <f>IF(COLUMNS($C69:D69)&gt;$K69*2,"",INDEX('NOAA Tides Rangiroa'!$D:$D,MATCH($A69,'NOAA Tides Rangiroa'!$A:$A,0)+1-1))</f>
        <v>L</v>
      </c>
      <c r="E69" s="85">
        <f>IF(COLUMNS($C69:E69)&gt;$K69*2,"",INDEX('NOAA Tides Rangiroa'!$C:$C,MATCH($A69,'NOAA Tides Rangiroa'!$A:$A,0)+2-1))</f>
        <v>0.5402777777777777</v>
      </c>
      <c r="F69" s="85" t="str">
        <f>IF(COLUMNS($C69:F69)&gt;$K69*2,"",INDEX('NOAA Tides Rangiroa'!$D:$D,MATCH($A69,'NOAA Tides Rangiroa'!$A:$A,0)+2-1))</f>
        <v>H</v>
      </c>
      <c r="G69" s="85">
        <f>IF(COLUMNS($C69:G69)&gt;$K69*2,"",INDEX('NOAA Tides Rangiroa'!$C:$C,MATCH($A69,'NOAA Tides Rangiroa'!$A:$A,0)+3-1))</f>
        <v>0.80625</v>
      </c>
      <c r="H69" s="85" t="str">
        <f>IF(COLUMNS($C69:H69)&gt;$K69*2,"",INDEX('NOAA Tides Rangiroa'!$D:$D,MATCH($A69,'NOAA Tides Rangiroa'!$A:$A,0)+3-1))</f>
        <v>L</v>
      </c>
      <c r="I69" s="85" t="str">
        <f>IF(COLUMNS($C69:I69)&gt;$K69*2,"",INDEX('NOAA Tides Rangiroa'!$C:$C,MATCH($A69,'NOAA Tides Rangiroa'!$A:$A,0)+4-1))</f>
        <v/>
      </c>
      <c r="J69" s="85" t="str">
        <f>IF(COLUMNS($C69:J69)&gt;$K69*2,"",INDEX('NOAA Tides Rangiroa'!$D:$D,MATCH($A69,'NOAA Tides Rangiroa'!$A:$A,0)+4-1))</f>
        <v/>
      </c>
      <c r="K69" s="84">
        <f>COUNTIF('NOAA Tides Rangiroa'!A:A,A69)</f>
        <v>3</v>
      </c>
    </row>
    <row r="70" spans="1:11" ht="12.75">
      <c r="A70" s="18">
        <v>41708</v>
      </c>
      <c r="B70" s="85" t="str">
        <f>IF(COLUMNS(B70:$B70)&gt;1,"",INDEX('NOAA Tides Rangiroa'!$B:$B,MATCH($A70,'NOAA Tides Rangiroa'!$A:$A,0)+COLUMNS(B70:$B70)-1))</f>
        <v>Mon</v>
      </c>
      <c r="C70" s="85">
        <f>IF(COLUMNS($C70:C70)&gt;$K70*2,"",INDEX('NOAA Tides Rangiroa'!$C:$C,MATCH($A70,'NOAA Tides Rangiroa'!$A:$A,0)+1-1))</f>
        <v>0.05694444444444444</v>
      </c>
      <c r="D70" s="85" t="str">
        <f>IF(COLUMNS($C70:D70)&gt;$K70*2,"",INDEX('NOAA Tides Rangiroa'!$D:$D,MATCH($A70,'NOAA Tides Rangiroa'!$A:$A,0)+1-1))</f>
        <v>H</v>
      </c>
      <c r="E70" s="85">
        <f>IF(COLUMNS($C70:E70)&gt;$K70*2,"",INDEX('NOAA Tides Rangiroa'!$C:$C,MATCH($A70,'NOAA Tides Rangiroa'!$A:$A,0)+2-1))</f>
        <v>0.3111111111111111</v>
      </c>
      <c r="F70" s="85" t="str">
        <f>IF(COLUMNS($C70:F70)&gt;$K70*2,"",INDEX('NOAA Tides Rangiroa'!$D:$D,MATCH($A70,'NOAA Tides Rangiroa'!$A:$A,0)+2-1))</f>
        <v>L</v>
      </c>
      <c r="G70" s="85">
        <f>IF(COLUMNS($C70:G70)&gt;$K70*2,"",INDEX('NOAA Tides Rangiroa'!$C:$C,MATCH($A70,'NOAA Tides Rangiroa'!$A:$A,0)+3-1))</f>
        <v>0.5722222222222222</v>
      </c>
      <c r="H70" s="85" t="str">
        <f>IF(COLUMNS($C70:H70)&gt;$K70*2,"",INDEX('NOAA Tides Rangiroa'!$D:$D,MATCH($A70,'NOAA Tides Rangiroa'!$A:$A,0)+3-1))</f>
        <v>H</v>
      </c>
      <c r="I70" s="85">
        <f>IF(COLUMNS($C70:I70)&gt;$K70*2,"",INDEX('NOAA Tides Rangiroa'!$C:$C,MATCH($A70,'NOAA Tides Rangiroa'!$A:$A,0)+4-1))</f>
        <v>0.8368055555555555</v>
      </c>
      <c r="J70" s="85" t="str">
        <f>IF(COLUMNS($C70:J70)&gt;$K70*2,"",INDEX('NOAA Tides Rangiroa'!$D:$D,MATCH($A70,'NOAA Tides Rangiroa'!$A:$A,0)+4-1))</f>
        <v>L</v>
      </c>
      <c r="K70" s="84">
        <f>COUNTIF('NOAA Tides Rangiroa'!A:A,A70)</f>
        <v>4</v>
      </c>
    </row>
    <row r="71" spans="1:11" ht="12.75">
      <c r="A71" s="18">
        <v>41709</v>
      </c>
      <c r="B71" s="85" t="str">
        <f>IF(COLUMNS(B71:$B71)&gt;1,"",INDEX('NOAA Tides Rangiroa'!$B:$B,MATCH($A71,'NOAA Tides Rangiroa'!$A:$A,0)+COLUMNS(B71:$B71)-1))</f>
        <v>Tue</v>
      </c>
      <c r="C71" s="85">
        <f>IF(COLUMNS($C71:C71)&gt;$K71*2,"",INDEX('NOAA Tides Rangiroa'!$C:$C,MATCH($A71,'NOAA Tides Rangiroa'!$A:$A,0)+1-1))</f>
        <v>0.08611111111111112</v>
      </c>
      <c r="D71" s="85" t="str">
        <f>IF(COLUMNS($C71:D71)&gt;$K71*2,"",INDEX('NOAA Tides Rangiroa'!$D:$D,MATCH($A71,'NOAA Tides Rangiroa'!$A:$A,0)+1-1))</f>
        <v>H</v>
      </c>
      <c r="E71" s="85">
        <f>IF(COLUMNS($C71:E71)&gt;$K71*2,"",INDEX('NOAA Tides Rangiroa'!$C:$C,MATCH($A71,'NOAA Tides Rangiroa'!$A:$A,0)+2-1))</f>
        <v>0.34027777777777773</v>
      </c>
      <c r="F71" s="85" t="str">
        <f>IF(COLUMNS($C71:F71)&gt;$K71*2,"",INDEX('NOAA Tides Rangiroa'!$D:$D,MATCH($A71,'NOAA Tides Rangiroa'!$A:$A,0)+2-1))</f>
        <v>L</v>
      </c>
      <c r="G71" s="85">
        <f>IF(COLUMNS($C71:G71)&gt;$K71*2,"",INDEX('NOAA Tides Rangiroa'!$C:$C,MATCH($A71,'NOAA Tides Rangiroa'!$A:$A,0)+3-1))</f>
        <v>0.6006944444444444</v>
      </c>
      <c r="H71" s="85" t="str">
        <f>IF(COLUMNS($C71:H71)&gt;$K71*2,"",INDEX('NOAA Tides Rangiroa'!$D:$D,MATCH($A71,'NOAA Tides Rangiroa'!$A:$A,0)+3-1))</f>
        <v>H</v>
      </c>
      <c r="I71" s="85">
        <f>IF(COLUMNS($C71:I71)&gt;$K71*2,"",INDEX('NOAA Tides Rangiroa'!$C:$C,MATCH($A71,'NOAA Tides Rangiroa'!$A:$A,0)+4-1))</f>
        <v>0.8631944444444444</v>
      </c>
      <c r="J71" s="85" t="str">
        <f>IF(COLUMNS($C71:J71)&gt;$K71*2,"",INDEX('NOAA Tides Rangiroa'!$D:$D,MATCH($A71,'NOAA Tides Rangiroa'!$A:$A,0)+4-1))</f>
        <v>L</v>
      </c>
      <c r="K71" s="84">
        <f>COUNTIF('NOAA Tides Rangiroa'!A:A,A71)</f>
        <v>4</v>
      </c>
    </row>
    <row r="72" spans="1:11" ht="12.75">
      <c r="A72" s="18">
        <v>41710</v>
      </c>
      <c r="B72" s="85" t="str">
        <f>IF(COLUMNS(B72:$B72)&gt;1,"",INDEX('NOAA Tides Rangiroa'!$B:$B,MATCH($A72,'NOAA Tides Rangiroa'!$A:$A,0)+COLUMNS(B72:$B72)-1))</f>
        <v>Wed</v>
      </c>
      <c r="C72" s="85">
        <f>IF(COLUMNS($C72:C72)&gt;$K72*2,"",INDEX('NOAA Tides Rangiroa'!$C:$C,MATCH($A72,'NOAA Tides Rangiroa'!$A:$A,0)+1-1))</f>
        <v>0.1125</v>
      </c>
      <c r="D72" s="85" t="str">
        <f>IF(COLUMNS($C72:D72)&gt;$K72*2,"",INDEX('NOAA Tides Rangiroa'!$D:$D,MATCH($A72,'NOAA Tides Rangiroa'!$A:$A,0)+1-1))</f>
        <v>H</v>
      </c>
      <c r="E72" s="85">
        <f>IF(COLUMNS($C72:E72)&gt;$K72*2,"",INDEX('NOAA Tides Rangiroa'!$C:$C,MATCH($A72,'NOAA Tides Rangiroa'!$A:$A,0)+2-1))</f>
        <v>0.3666666666666667</v>
      </c>
      <c r="F72" s="85" t="str">
        <f>IF(COLUMNS($C72:F72)&gt;$K72*2,"",INDEX('NOAA Tides Rangiroa'!$D:$D,MATCH($A72,'NOAA Tides Rangiroa'!$A:$A,0)+2-1))</f>
        <v>L</v>
      </c>
      <c r="G72" s="85">
        <f>IF(COLUMNS($C72:G72)&gt;$K72*2,"",INDEX('NOAA Tides Rangiroa'!$C:$C,MATCH($A72,'NOAA Tides Rangiroa'!$A:$A,0)+3-1))</f>
        <v>0.6256944444444444</v>
      </c>
      <c r="H72" s="85" t="str">
        <f>IF(COLUMNS($C72:H72)&gt;$K72*2,"",INDEX('NOAA Tides Rangiroa'!$D:$D,MATCH($A72,'NOAA Tides Rangiroa'!$A:$A,0)+3-1))</f>
        <v>H</v>
      </c>
      <c r="I72" s="85">
        <f>IF(COLUMNS($C72:I72)&gt;$K72*2,"",INDEX('NOAA Tides Rangiroa'!$C:$C,MATCH($A72,'NOAA Tides Rangiroa'!$A:$A,0)+4-1))</f>
        <v>0.8875000000000001</v>
      </c>
      <c r="J72" s="85" t="str">
        <f>IF(COLUMNS($C72:J72)&gt;$K72*2,"",INDEX('NOAA Tides Rangiroa'!$D:$D,MATCH($A72,'NOAA Tides Rangiroa'!$A:$A,0)+4-1))</f>
        <v>L</v>
      </c>
      <c r="K72" s="84">
        <f>COUNTIF('NOAA Tides Rangiroa'!A:A,A72)</f>
        <v>4</v>
      </c>
    </row>
    <row r="73" spans="1:11" ht="12.75">
      <c r="A73" s="18">
        <v>41711</v>
      </c>
      <c r="B73" s="85" t="str">
        <f>IF(COLUMNS(B73:$B73)&gt;1,"",INDEX('NOAA Tides Rangiroa'!$B:$B,MATCH($A73,'NOAA Tides Rangiroa'!$A:$A,0)+COLUMNS(B73:$B73)-1))</f>
        <v>Thu</v>
      </c>
      <c r="C73" s="85">
        <f>IF(COLUMNS($C73:C73)&gt;$K73*2,"",INDEX('NOAA Tides Rangiroa'!$C:$C,MATCH($A73,'NOAA Tides Rangiroa'!$A:$A,0)+1-1))</f>
        <v>0.13680555555555554</v>
      </c>
      <c r="D73" s="85" t="str">
        <f>IF(COLUMNS($C73:D73)&gt;$K73*2,"",INDEX('NOAA Tides Rangiroa'!$D:$D,MATCH($A73,'NOAA Tides Rangiroa'!$A:$A,0)+1-1))</f>
        <v>H</v>
      </c>
      <c r="E73" s="85">
        <f>IF(COLUMNS($C73:E73)&gt;$K73*2,"",INDEX('NOAA Tides Rangiroa'!$C:$C,MATCH($A73,'NOAA Tides Rangiroa'!$A:$A,0)+2-1))</f>
        <v>0.39166666666666666</v>
      </c>
      <c r="F73" s="85" t="str">
        <f>IF(COLUMNS($C73:F73)&gt;$K73*2,"",INDEX('NOAA Tides Rangiroa'!$D:$D,MATCH($A73,'NOAA Tides Rangiroa'!$A:$A,0)+2-1))</f>
        <v>L</v>
      </c>
      <c r="G73" s="85">
        <f>IF(COLUMNS($C73:G73)&gt;$K73*2,"",INDEX('NOAA Tides Rangiroa'!$C:$C,MATCH($A73,'NOAA Tides Rangiroa'!$A:$A,0)+3-1))</f>
        <v>0.65</v>
      </c>
      <c r="H73" s="85" t="str">
        <f>IF(COLUMNS($C73:H73)&gt;$K73*2,"",INDEX('NOAA Tides Rangiroa'!$D:$D,MATCH($A73,'NOAA Tides Rangiroa'!$A:$A,0)+3-1))</f>
        <v>H</v>
      </c>
      <c r="I73" s="85">
        <f>IF(COLUMNS($C73:I73)&gt;$K73*2,"",INDEX('NOAA Tides Rangiroa'!$C:$C,MATCH($A73,'NOAA Tides Rangiroa'!$A:$A,0)+4-1))</f>
        <v>0.9111111111111111</v>
      </c>
      <c r="J73" s="85" t="str">
        <f>IF(COLUMNS($C73:J73)&gt;$K73*2,"",INDEX('NOAA Tides Rangiroa'!$D:$D,MATCH($A73,'NOAA Tides Rangiroa'!$A:$A,0)+4-1))</f>
        <v>L</v>
      </c>
      <c r="K73" s="84">
        <f>COUNTIF('NOAA Tides Rangiroa'!A:A,A73)</f>
        <v>4</v>
      </c>
    </row>
    <row r="74" spans="1:11" ht="12.75">
      <c r="A74" s="18">
        <v>41712</v>
      </c>
      <c r="B74" s="85" t="str">
        <f>IF(COLUMNS(B74:$B74)&gt;1,"",INDEX('NOAA Tides Rangiroa'!$B:$B,MATCH($A74,'NOAA Tides Rangiroa'!$A:$A,0)+COLUMNS(B74:$B74)-1))</f>
        <v>Fri</v>
      </c>
      <c r="C74" s="85">
        <f>IF(COLUMNS($C74:C74)&gt;$K74*2,"",INDEX('NOAA Tides Rangiroa'!$C:$C,MATCH($A74,'NOAA Tides Rangiroa'!$A:$A,0)+1-1))</f>
        <v>0.16111111111111112</v>
      </c>
      <c r="D74" s="85" t="str">
        <f>IF(COLUMNS($C74:D74)&gt;$K74*2,"",INDEX('NOAA Tides Rangiroa'!$D:$D,MATCH($A74,'NOAA Tides Rangiroa'!$A:$A,0)+1-1))</f>
        <v>H</v>
      </c>
      <c r="E74" s="85">
        <f>IF(COLUMNS($C74:E74)&gt;$K74*2,"",INDEX('NOAA Tides Rangiroa'!$C:$C,MATCH($A74,'NOAA Tides Rangiroa'!$A:$A,0)+2-1))</f>
        <v>0.4166666666666667</v>
      </c>
      <c r="F74" s="85" t="str">
        <f>IF(COLUMNS($C74:F74)&gt;$K74*2,"",INDEX('NOAA Tides Rangiroa'!$D:$D,MATCH($A74,'NOAA Tides Rangiroa'!$A:$A,0)+2-1))</f>
        <v>L</v>
      </c>
      <c r="G74" s="85">
        <f>IF(COLUMNS($C74:G74)&gt;$K74*2,"",INDEX('NOAA Tides Rangiroa'!$C:$C,MATCH($A74,'NOAA Tides Rangiroa'!$A:$A,0)+3-1))</f>
        <v>0.6743055555555556</v>
      </c>
      <c r="H74" s="85" t="str">
        <f>IF(COLUMNS($C74:H74)&gt;$K74*2,"",INDEX('NOAA Tides Rangiroa'!$D:$D,MATCH($A74,'NOAA Tides Rangiroa'!$A:$A,0)+3-1))</f>
        <v>H</v>
      </c>
      <c r="I74" s="85">
        <f>IF(COLUMNS($C74:I74)&gt;$K74*2,"",INDEX('NOAA Tides Rangiroa'!$C:$C,MATCH($A74,'NOAA Tides Rangiroa'!$A:$A,0)+4-1))</f>
        <v>0.9347222222222222</v>
      </c>
      <c r="J74" s="85" t="str">
        <f>IF(COLUMNS($C74:J74)&gt;$K74*2,"",INDEX('NOAA Tides Rangiroa'!$D:$D,MATCH($A74,'NOAA Tides Rangiroa'!$A:$A,0)+4-1))</f>
        <v>L</v>
      </c>
      <c r="K74" s="84">
        <f>COUNTIF('NOAA Tides Rangiroa'!A:A,A74)</f>
        <v>4</v>
      </c>
    </row>
    <row r="75" spans="1:11" ht="12.75">
      <c r="A75" s="18">
        <v>41713</v>
      </c>
      <c r="B75" s="85" t="str">
        <f>IF(COLUMNS(B75:$B75)&gt;1,"",INDEX('NOAA Tides Rangiroa'!$B:$B,MATCH($A75,'NOAA Tides Rangiroa'!$A:$A,0)+COLUMNS(B75:$B75)-1))</f>
        <v>Sat</v>
      </c>
      <c r="C75" s="85">
        <f>IF(COLUMNS($C75:C75)&gt;$K75*2,"",INDEX('NOAA Tides Rangiroa'!$C:$C,MATCH($A75,'NOAA Tides Rangiroa'!$A:$A,0)+1-1))</f>
        <v>0.18541666666666667</v>
      </c>
      <c r="D75" s="85" t="str">
        <f>IF(COLUMNS($C75:D75)&gt;$K75*2,"",INDEX('NOAA Tides Rangiroa'!$D:$D,MATCH($A75,'NOAA Tides Rangiroa'!$A:$A,0)+1-1))</f>
        <v>H</v>
      </c>
      <c r="E75" s="85">
        <f>IF(COLUMNS($C75:E75)&gt;$K75*2,"",INDEX('NOAA Tides Rangiroa'!$C:$C,MATCH($A75,'NOAA Tides Rangiroa'!$A:$A,0)+2-1))</f>
        <v>0.44236111111111115</v>
      </c>
      <c r="F75" s="85" t="str">
        <f>IF(COLUMNS($C75:F75)&gt;$K75*2,"",INDEX('NOAA Tides Rangiroa'!$D:$D,MATCH($A75,'NOAA Tides Rangiroa'!$A:$A,0)+2-1))</f>
        <v>L</v>
      </c>
      <c r="G75" s="85">
        <f>IF(COLUMNS($C75:G75)&gt;$K75*2,"",INDEX('NOAA Tides Rangiroa'!$C:$C,MATCH($A75,'NOAA Tides Rangiroa'!$A:$A,0)+3-1))</f>
        <v>0.6993055555555556</v>
      </c>
      <c r="H75" s="85" t="str">
        <f>IF(COLUMNS($C75:H75)&gt;$K75*2,"",INDEX('NOAA Tides Rangiroa'!$D:$D,MATCH($A75,'NOAA Tides Rangiroa'!$A:$A,0)+3-1))</f>
        <v>H</v>
      </c>
      <c r="I75" s="85">
        <f>IF(COLUMNS($C75:I75)&gt;$K75*2,"",INDEX('NOAA Tides Rangiroa'!$C:$C,MATCH($A75,'NOAA Tides Rangiroa'!$A:$A,0)+4-1))</f>
        <v>0.9590277777777777</v>
      </c>
      <c r="J75" s="85" t="str">
        <f>IF(COLUMNS($C75:J75)&gt;$K75*2,"",INDEX('NOAA Tides Rangiroa'!$D:$D,MATCH($A75,'NOAA Tides Rangiroa'!$A:$A,0)+4-1))</f>
        <v>L</v>
      </c>
      <c r="K75" s="84">
        <f>COUNTIF('NOAA Tides Rangiroa'!A:A,A75)</f>
        <v>4</v>
      </c>
    </row>
    <row r="76" spans="1:11" ht="12.75">
      <c r="A76" s="18">
        <v>41714</v>
      </c>
      <c r="B76" s="85" t="str">
        <f>IF(COLUMNS(B76:$B76)&gt;1,"",INDEX('NOAA Tides Rangiroa'!$B:$B,MATCH($A76,'NOAA Tides Rangiroa'!$A:$A,0)+COLUMNS(B76:$B76)-1))</f>
        <v>Sun</v>
      </c>
      <c r="C76" s="85">
        <f>IF(COLUMNS($C76:C76)&gt;$K76*2,"",INDEX('NOAA Tides Rangiroa'!$C:$C,MATCH($A76,'NOAA Tides Rangiroa'!$A:$A,0)+1-1))</f>
        <v>0.2111111111111111</v>
      </c>
      <c r="D76" s="85" t="str">
        <f>IF(COLUMNS($C76:D76)&gt;$K76*2,"",INDEX('NOAA Tides Rangiroa'!$D:$D,MATCH($A76,'NOAA Tides Rangiroa'!$A:$A,0)+1-1))</f>
        <v>H</v>
      </c>
      <c r="E76" s="85">
        <f>IF(COLUMNS($C76:E76)&gt;$K76*2,"",INDEX('NOAA Tides Rangiroa'!$C:$C,MATCH($A76,'NOAA Tides Rangiroa'!$A:$A,0)+2-1))</f>
        <v>0.46875</v>
      </c>
      <c r="F76" s="85" t="str">
        <f>IF(COLUMNS($C76:F76)&gt;$K76*2,"",INDEX('NOAA Tides Rangiroa'!$D:$D,MATCH($A76,'NOAA Tides Rangiroa'!$A:$A,0)+2-1))</f>
        <v>L</v>
      </c>
      <c r="G76" s="85">
        <f>IF(COLUMNS($C76:G76)&gt;$K76*2,"",INDEX('NOAA Tides Rangiroa'!$C:$C,MATCH($A76,'NOAA Tides Rangiroa'!$A:$A,0)+3-1))</f>
        <v>0.725</v>
      </c>
      <c r="H76" s="85" t="str">
        <f>IF(COLUMNS($C76:H76)&gt;$K76*2,"",INDEX('NOAA Tides Rangiroa'!$D:$D,MATCH($A76,'NOAA Tides Rangiroa'!$A:$A,0)+3-1))</f>
        <v>H</v>
      </c>
      <c r="I76" s="85">
        <f>IF(COLUMNS($C76:I76)&gt;$K76*2,"",INDEX('NOAA Tides Rangiroa'!$C:$C,MATCH($A76,'NOAA Tides Rangiroa'!$A:$A,0)+4-1))</f>
        <v>0.9840277777777778</v>
      </c>
      <c r="J76" s="85" t="str">
        <f>IF(COLUMNS($C76:J76)&gt;$K76*2,"",INDEX('NOAA Tides Rangiroa'!$D:$D,MATCH($A76,'NOAA Tides Rangiroa'!$A:$A,0)+4-1))</f>
        <v>L</v>
      </c>
      <c r="K76" s="84">
        <f>COUNTIF('NOAA Tides Rangiroa'!A:A,A76)</f>
        <v>4</v>
      </c>
    </row>
    <row r="77" spans="1:11" ht="12.75">
      <c r="A77" s="18">
        <v>41715</v>
      </c>
      <c r="B77" s="85" t="str">
        <f>IF(COLUMNS(B77:$B77)&gt;1,"",INDEX('NOAA Tides Rangiroa'!$B:$B,MATCH($A77,'NOAA Tides Rangiroa'!$A:$A,0)+COLUMNS(B77:$B77)-1))</f>
        <v>Mon</v>
      </c>
      <c r="C77" s="85">
        <f>IF(COLUMNS($C77:C77)&gt;$K77*2,"",INDEX('NOAA Tides Rangiroa'!$C:$C,MATCH($A77,'NOAA Tides Rangiroa'!$A:$A,0)+1-1))</f>
        <v>0.23750000000000002</v>
      </c>
      <c r="D77" s="85" t="str">
        <f>IF(COLUMNS($C77:D77)&gt;$K77*2,"",INDEX('NOAA Tides Rangiroa'!$D:$D,MATCH($A77,'NOAA Tides Rangiroa'!$A:$A,0)+1-1))</f>
        <v>H</v>
      </c>
      <c r="E77" s="85">
        <f>IF(COLUMNS($C77:E77)&gt;$K77*2,"",INDEX('NOAA Tides Rangiroa'!$C:$C,MATCH($A77,'NOAA Tides Rangiroa'!$A:$A,0)+2-1))</f>
        <v>0.49652777777777773</v>
      </c>
      <c r="F77" s="85" t="str">
        <f>IF(COLUMNS($C77:F77)&gt;$K77*2,"",INDEX('NOAA Tides Rangiroa'!$D:$D,MATCH($A77,'NOAA Tides Rangiroa'!$A:$A,0)+2-1))</f>
        <v>L</v>
      </c>
      <c r="G77" s="85">
        <f>IF(COLUMNS($C77:G77)&gt;$K77*2,"",INDEX('NOAA Tides Rangiroa'!$C:$C,MATCH($A77,'NOAA Tides Rangiroa'!$A:$A,0)+3-1))</f>
        <v>0.7527777777777778</v>
      </c>
      <c r="H77" s="85" t="str">
        <f>IF(COLUMNS($C77:H77)&gt;$K77*2,"",INDEX('NOAA Tides Rangiroa'!$D:$D,MATCH($A77,'NOAA Tides Rangiroa'!$A:$A,0)+3-1))</f>
        <v>H</v>
      </c>
      <c r="I77" s="85" t="str">
        <f>IF(COLUMNS($C77:I77)&gt;$K77*2,"",INDEX('NOAA Tides Rangiroa'!$C:$C,MATCH($A77,'NOAA Tides Rangiroa'!$A:$A,0)+4-1))</f>
        <v/>
      </c>
      <c r="J77" s="85" t="str">
        <f>IF(COLUMNS($C77:J77)&gt;$K77*2,"",INDEX('NOAA Tides Rangiroa'!$D:$D,MATCH($A77,'NOAA Tides Rangiroa'!$A:$A,0)+4-1))</f>
        <v/>
      </c>
      <c r="K77" s="84">
        <f>COUNTIF('NOAA Tides Rangiroa'!A:A,A77)</f>
        <v>3</v>
      </c>
    </row>
    <row r="78" spans="1:11" ht="12.75">
      <c r="A78" s="18">
        <v>41716</v>
      </c>
      <c r="B78" s="85" t="str">
        <f>IF(COLUMNS(B78:$B78)&gt;1,"",INDEX('NOAA Tides Rangiroa'!$B:$B,MATCH($A78,'NOAA Tides Rangiroa'!$A:$A,0)+COLUMNS(B78:$B78)-1))</f>
        <v>Tue</v>
      </c>
      <c r="C78" s="85">
        <f>IF(COLUMNS($C78:C78)&gt;$K78*2,"",INDEX('NOAA Tides Rangiroa'!$C:$C,MATCH($A78,'NOAA Tides Rangiroa'!$A:$A,0)+1-1))</f>
        <v>0.011111111111111112</v>
      </c>
      <c r="D78" s="85" t="str">
        <f>IF(COLUMNS($C78:D78)&gt;$K78*2,"",INDEX('NOAA Tides Rangiroa'!$D:$D,MATCH($A78,'NOAA Tides Rangiroa'!$A:$A,0)+1-1))</f>
        <v>L</v>
      </c>
      <c r="E78" s="85">
        <f>IF(COLUMNS($C78:E78)&gt;$K78*2,"",INDEX('NOAA Tides Rangiroa'!$C:$C,MATCH($A78,'NOAA Tides Rangiroa'!$A:$A,0)+2-1))</f>
        <v>0.2659722222222222</v>
      </c>
      <c r="F78" s="85" t="str">
        <f>IF(COLUMNS($C78:F78)&gt;$K78*2,"",INDEX('NOAA Tides Rangiroa'!$D:$D,MATCH($A78,'NOAA Tides Rangiroa'!$A:$A,0)+2-1))</f>
        <v>H</v>
      </c>
      <c r="G78" s="85">
        <f>IF(COLUMNS($C78:G78)&gt;$K78*2,"",INDEX('NOAA Tides Rangiroa'!$C:$C,MATCH($A78,'NOAA Tides Rangiroa'!$A:$A,0)+3-1))</f>
        <v>0.5263888888888889</v>
      </c>
      <c r="H78" s="85" t="str">
        <f>IF(COLUMNS($C78:H78)&gt;$K78*2,"",INDEX('NOAA Tides Rangiroa'!$D:$D,MATCH($A78,'NOAA Tides Rangiroa'!$A:$A,0)+3-1))</f>
        <v>L</v>
      </c>
      <c r="I78" s="85">
        <f>IF(COLUMNS($C78:I78)&gt;$K78*2,"",INDEX('NOAA Tides Rangiroa'!$C:$C,MATCH($A78,'NOAA Tides Rangiroa'!$A:$A,0)+4-1))</f>
        <v>0.7819444444444444</v>
      </c>
      <c r="J78" s="85" t="str">
        <f>IF(COLUMNS($C78:J78)&gt;$K78*2,"",INDEX('NOAA Tides Rangiroa'!$D:$D,MATCH($A78,'NOAA Tides Rangiroa'!$A:$A,0)+4-1))</f>
        <v>H</v>
      </c>
      <c r="K78" s="84">
        <f>COUNTIF('NOAA Tides Rangiroa'!A:A,A78)</f>
        <v>4</v>
      </c>
    </row>
    <row r="79" spans="1:11" ht="12.75">
      <c r="A79" s="18">
        <v>41717</v>
      </c>
      <c r="B79" s="85" t="str">
        <f>IF(COLUMNS(B79:$B79)&gt;1,"",INDEX('NOAA Tides Rangiroa'!$B:$B,MATCH($A79,'NOAA Tides Rangiroa'!$A:$A,0)+COLUMNS(B79:$B79)-1))</f>
        <v>Wed</v>
      </c>
      <c r="C79" s="85">
        <f>IF(COLUMNS($C79:C79)&gt;$K79*2,"",INDEX('NOAA Tides Rangiroa'!$C:$C,MATCH($A79,'NOAA Tides Rangiroa'!$A:$A,0)+1-1))</f>
        <v>0.04027777777777778</v>
      </c>
      <c r="D79" s="85" t="str">
        <f>IF(COLUMNS($C79:D79)&gt;$K79*2,"",INDEX('NOAA Tides Rangiroa'!$D:$D,MATCH($A79,'NOAA Tides Rangiroa'!$A:$A,0)+1-1))</f>
        <v>L</v>
      </c>
      <c r="E79" s="85">
        <f>IF(COLUMNS($C79:E79)&gt;$K79*2,"",INDEX('NOAA Tides Rangiroa'!$C:$C,MATCH($A79,'NOAA Tides Rangiroa'!$A:$A,0)+2-1))</f>
        <v>0.2965277777777778</v>
      </c>
      <c r="F79" s="85" t="str">
        <f>IF(COLUMNS($C79:F79)&gt;$K79*2,"",INDEX('NOAA Tides Rangiroa'!$D:$D,MATCH($A79,'NOAA Tides Rangiroa'!$A:$A,0)+2-1))</f>
        <v>H</v>
      </c>
      <c r="G79" s="85">
        <f>IF(COLUMNS($C79:G79)&gt;$K79*2,"",INDEX('NOAA Tides Rangiroa'!$C:$C,MATCH($A79,'NOAA Tides Rangiroa'!$A:$A,0)+3-1))</f>
        <v>0.5597222222222222</v>
      </c>
      <c r="H79" s="85" t="str">
        <f>IF(COLUMNS($C79:H79)&gt;$K79*2,"",INDEX('NOAA Tides Rangiroa'!$D:$D,MATCH($A79,'NOAA Tides Rangiroa'!$A:$A,0)+3-1))</f>
        <v>L</v>
      </c>
      <c r="I79" s="85">
        <f>IF(COLUMNS($C79:I79)&gt;$K79*2,"",INDEX('NOAA Tides Rangiroa'!$C:$C,MATCH($A79,'NOAA Tides Rangiroa'!$A:$A,0)+4-1))</f>
        <v>0.8152777777777778</v>
      </c>
      <c r="J79" s="85" t="str">
        <f>IF(COLUMNS($C79:J79)&gt;$K79*2,"",INDEX('NOAA Tides Rangiroa'!$D:$D,MATCH($A79,'NOAA Tides Rangiroa'!$A:$A,0)+4-1))</f>
        <v>H</v>
      </c>
      <c r="K79" s="84">
        <f>COUNTIF('NOAA Tides Rangiroa'!A:A,A79)</f>
        <v>4</v>
      </c>
    </row>
    <row r="80" spans="1:11" ht="12.75">
      <c r="A80" s="18">
        <v>41718</v>
      </c>
      <c r="B80" s="85" t="str">
        <f>IF(COLUMNS(B80:$B80)&gt;1,"",INDEX('NOAA Tides Rangiroa'!$B:$B,MATCH($A80,'NOAA Tides Rangiroa'!$A:$A,0)+COLUMNS(B80:$B80)-1))</f>
        <v>Thu</v>
      </c>
      <c r="C80" s="85">
        <f>IF(COLUMNS($C80:C80)&gt;$K80*2,"",INDEX('NOAA Tides Rangiroa'!$C:$C,MATCH($A80,'NOAA Tides Rangiroa'!$A:$A,0)+1-1))</f>
        <v>0.07291666666666667</v>
      </c>
      <c r="D80" s="85" t="str">
        <f>IF(COLUMNS($C80:D80)&gt;$K80*2,"",INDEX('NOAA Tides Rangiroa'!$D:$D,MATCH($A80,'NOAA Tides Rangiroa'!$A:$A,0)+1-1))</f>
        <v>L</v>
      </c>
      <c r="E80" s="85">
        <f>IF(COLUMNS($C80:E80)&gt;$K80*2,"",INDEX('NOAA Tides Rangiroa'!$C:$C,MATCH($A80,'NOAA Tides Rangiroa'!$A:$A,0)+2-1))</f>
        <v>0.33125</v>
      </c>
      <c r="F80" s="85" t="str">
        <f>IF(COLUMNS($C80:F80)&gt;$K80*2,"",INDEX('NOAA Tides Rangiroa'!$D:$D,MATCH($A80,'NOAA Tides Rangiroa'!$A:$A,0)+2-1))</f>
        <v>H</v>
      </c>
      <c r="G80" s="85">
        <f>IF(COLUMNS($C80:G80)&gt;$K80*2,"",INDEX('NOAA Tides Rangiroa'!$C:$C,MATCH($A80,'NOAA Tides Rangiroa'!$A:$A,0)+3-1))</f>
        <v>0.5965277777777778</v>
      </c>
      <c r="H80" s="85" t="str">
        <f>IF(COLUMNS($C80:H80)&gt;$K80*2,"",INDEX('NOAA Tides Rangiroa'!$D:$D,MATCH($A80,'NOAA Tides Rangiroa'!$A:$A,0)+3-1))</f>
        <v>L</v>
      </c>
      <c r="I80" s="85">
        <f>IF(COLUMNS($C80:I80)&gt;$K80*2,"",INDEX('NOAA Tides Rangiroa'!$C:$C,MATCH($A80,'NOAA Tides Rangiroa'!$A:$A,0)+4-1))</f>
        <v>0.8527777777777777</v>
      </c>
      <c r="J80" s="85" t="str">
        <f>IF(COLUMNS($C80:J80)&gt;$K80*2,"",INDEX('NOAA Tides Rangiroa'!$D:$D,MATCH($A80,'NOAA Tides Rangiroa'!$A:$A,0)+4-1))</f>
        <v>H</v>
      </c>
      <c r="K80" s="84">
        <f>COUNTIF('NOAA Tides Rangiroa'!A:A,A80)</f>
        <v>4</v>
      </c>
    </row>
    <row r="81" spans="1:11" ht="12.75">
      <c r="A81" s="18">
        <v>41719</v>
      </c>
      <c r="B81" s="85" t="str">
        <f>IF(COLUMNS(B81:$B81)&gt;1,"",INDEX('NOAA Tides Rangiroa'!$B:$B,MATCH($A81,'NOAA Tides Rangiroa'!$A:$A,0)+COLUMNS(B81:$B81)-1))</f>
        <v>Fri</v>
      </c>
      <c r="C81" s="85">
        <f>IF(COLUMNS($C81:C81)&gt;$K81*2,"",INDEX('NOAA Tides Rangiroa'!$C:$C,MATCH($A81,'NOAA Tides Rangiroa'!$A:$A,0)+1-1))</f>
        <v>0.10972222222222222</v>
      </c>
      <c r="D81" s="85" t="str">
        <f>IF(COLUMNS($C81:D81)&gt;$K81*2,"",INDEX('NOAA Tides Rangiroa'!$D:$D,MATCH($A81,'NOAA Tides Rangiroa'!$A:$A,0)+1-1))</f>
        <v>L</v>
      </c>
      <c r="E81" s="85">
        <f>IF(COLUMNS($C81:E81)&gt;$K81*2,"",INDEX('NOAA Tides Rangiroa'!$C:$C,MATCH($A81,'NOAA Tides Rangiroa'!$A:$A,0)+2-1))</f>
        <v>0.37013888888888885</v>
      </c>
      <c r="F81" s="85" t="str">
        <f>IF(COLUMNS($C81:F81)&gt;$K81*2,"",INDEX('NOAA Tides Rangiroa'!$D:$D,MATCH($A81,'NOAA Tides Rangiroa'!$A:$A,0)+2-1))</f>
        <v>H</v>
      </c>
      <c r="G81" s="85">
        <f>IF(COLUMNS($C81:G81)&gt;$K81*2,"",INDEX('NOAA Tides Rangiroa'!$C:$C,MATCH($A81,'NOAA Tides Rangiroa'!$A:$A,0)+3-1))</f>
        <v>0.6381944444444444</v>
      </c>
      <c r="H81" s="85" t="str">
        <f>IF(COLUMNS($C81:H81)&gt;$K81*2,"",INDEX('NOAA Tides Rangiroa'!$D:$D,MATCH($A81,'NOAA Tides Rangiroa'!$A:$A,0)+3-1))</f>
        <v>L</v>
      </c>
      <c r="I81" s="85">
        <f>IF(COLUMNS($C81:I81)&gt;$K81*2,"",INDEX('NOAA Tides Rangiroa'!$C:$C,MATCH($A81,'NOAA Tides Rangiroa'!$A:$A,0)+4-1))</f>
        <v>0.8944444444444444</v>
      </c>
      <c r="J81" s="85" t="str">
        <f>IF(COLUMNS($C81:J81)&gt;$K81*2,"",INDEX('NOAA Tides Rangiroa'!$D:$D,MATCH($A81,'NOAA Tides Rangiroa'!$A:$A,0)+4-1))</f>
        <v>H</v>
      </c>
      <c r="K81" s="84">
        <f>COUNTIF('NOAA Tides Rangiroa'!A:A,A81)</f>
        <v>4</v>
      </c>
    </row>
    <row r="82" spans="1:11" ht="12.75">
      <c r="A82" s="18">
        <v>41720</v>
      </c>
      <c r="B82" s="85" t="str">
        <f>IF(COLUMNS(B82:$B82)&gt;1,"",INDEX('NOAA Tides Rangiroa'!$B:$B,MATCH($A82,'NOAA Tides Rangiroa'!$A:$A,0)+COLUMNS(B82:$B82)-1))</f>
        <v>Sat</v>
      </c>
      <c r="C82" s="85">
        <f>IF(COLUMNS($C82:C82)&gt;$K82*2,"",INDEX('NOAA Tides Rangiroa'!$C:$C,MATCH($A82,'NOAA Tides Rangiroa'!$A:$A,0)+1-1))</f>
        <v>0.15138888888888888</v>
      </c>
      <c r="D82" s="85" t="str">
        <f>IF(COLUMNS($C82:D82)&gt;$K82*2,"",INDEX('NOAA Tides Rangiroa'!$D:$D,MATCH($A82,'NOAA Tides Rangiroa'!$A:$A,0)+1-1))</f>
        <v>L</v>
      </c>
      <c r="E82" s="85">
        <f>IF(COLUMNS($C82:E82)&gt;$K82*2,"",INDEX('NOAA Tides Rangiroa'!$C:$C,MATCH($A82,'NOAA Tides Rangiroa'!$A:$A,0)+2-1))</f>
        <v>0.41250000000000003</v>
      </c>
      <c r="F82" s="85" t="str">
        <f>IF(COLUMNS($C82:F82)&gt;$K82*2,"",INDEX('NOAA Tides Rangiroa'!$D:$D,MATCH($A82,'NOAA Tides Rangiroa'!$A:$A,0)+2-1))</f>
        <v>H</v>
      </c>
      <c r="G82" s="85">
        <f>IF(COLUMNS($C82:G82)&gt;$K82*2,"",INDEX('NOAA Tides Rangiroa'!$C:$C,MATCH($A82,'NOAA Tides Rangiroa'!$A:$A,0)+3-1))</f>
        <v>0.6833333333333332</v>
      </c>
      <c r="H82" s="85" t="str">
        <f>IF(COLUMNS($C82:H82)&gt;$K82*2,"",INDEX('NOAA Tides Rangiroa'!$D:$D,MATCH($A82,'NOAA Tides Rangiroa'!$A:$A,0)+3-1))</f>
        <v>L</v>
      </c>
      <c r="I82" s="85">
        <f>IF(COLUMNS($C82:I82)&gt;$K82*2,"",INDEX('NOAA Tides Rangiroa'!$C:$C,MATCH($A82,'NOAA Tides Rangiroa'!$A:$A,0)+4-1))</f>
        <v>0.9402777777777778</v>
      </c>
      <c r="J82" s="85" t="str">
        <f>IF(COLUMNS($C82:J82)&gt;$K82*2,"",INDEX('NOAA Tides Rangiroa'!$D:$D,MATCH($A82,'NOAA Tides Rangiroa'!$A:$A,0)+4-1))</f>
        <v>H</v>
      </c>
      <c r="K82" s="84">
        <f>COUNTIF('NOAA Tides Rangiroa'!A:A,A82)</f>
        <v>4</v>
      </c>
    </row>
    <row r="83" spans="1:11" ht="12.75">
      <c r="A83" s="18">
        <v>41721</v>
      </c>
      <c r="B83" s="85" t="str">
        <f>IF(COLUMNS(B83:$B83)&gt;1,"",INDEX('NOAA Tides Rangiroa'!$B:$B,MATCH($A83,'NOAA Tides Rangiroa'!$A:$A,0)+COLUMNS(B83:$B83)-1))</f>
        <v>Sun</v>
      </c>
      <c r="C83" s="85">
        <f>IF(COLUMNS($C83:C83)&gt;$K83*2,"",INDEX('NOAA Tides Rangiroa'!$C:$C,MATCH($A83,'NOAA Tides Rangiroa'!$A:$A,0)+1-1))</f>
        <v>0.19583333333333333</v>
      </c>
      <c r="D83" s="85" t="str">
        <f>IF(COLUMNS($C83:D83)&gt;$K83*2,"",INDEX('NOAA Tides Rangiroa'!$D:$D,MATCH($A83,'NOAA Tides Rangiroa'!$A:$A,0)+1-1))</f>
        <v>L</v>
      </c>
      <c r="E83" s="85">
        <f>IF(COLUMNS($C83:E83)&gt;$K83*2,"",INDEX('NOAA Tides Rangiroa'!$C:$C,MATCH($A83,'NOAA Tides Rangiroa'!$A:$A,0)+2-1))</f>
        <v>0.45694444444444443</v>
      </c>
      <c r="F83" s="85" t="str">
        <f>IF(COLUMNS($C83:F83)&gt;$K83*2,"",INDEX('NOAA Tides Rangiroa'!$D:$D,MATCH($A83,'NOAA Tides Rangiroa'!$A:$A,0)+2-1))</f>
        <v>H</v>
      </c>
      <c r="G83" s="85">
        <f>IF(COLUMNS($C83:G83)&gt;$K83*2,"",INDEX('NOAA Tides Rangiroa'!$C:$C,MATCH($A83,'NOAA Tides Rangiroa'!$A:$A,0)+3-1))</f>
        <v>0.7284722222222223</v>
      </c>
      <c r="H83" s="85" t="str">
        <f>IF(COLUMNS($C83:H83)&gt;$K83*2,"",INDEX('NOAA Tides Rangiroa'!$D:$D,MATCH($A83,'NOAA Tides Rangiroa'!$A:$A,0)+3-1))</f>
        <v>L</v>
      </c>
      <c r="I83" s="85">
        <f>IF(COLUMNS($C83:I83)&gt;$K83*2,"",INDEX('NOAA Tides Rangiroa'!$C:$C,MATCH($A83,'NOAA Tides Rangiroa'!$A:$A,0)+4-1))</f>
        <v>0.9854166666666666</v>
      </c>
      <c r="J83" s="85" t="str">
        <f>IF(COLUMNS($C83:J83)&gt;$K83*2,"",INDEX('NOAA Tides Rangiroa'!$D:$D,MATCH($A83,'NOAA Tides Rangiroa'!$A:$A,0)+4-1))</f>
        <v>H</v>
      </c>
      <c r="K83" s="84">
        <f>COUNTIF('NOAA Tides Rangiroa'!A:A,A83)</f>
        <v>4</v>
      </c>
    </row>
    <row r="84" spans="1:11" ht="12.75">
      <c r="A84" s="18">
        <v>41722</v>
      </c>
      <c r="B84" s="85" t="str">
        <f>IF(COLUMNS(B84:$B84)&gt;1,"",INDEX('NOAA Tides Rangiroa'!$B:$B,MATCH($A84,'NOAA Tides Rangiroa'!$A:$A,0)+COLUMNS(B84:$B84)-1))</f>
        <v>Mon</v>
      </c>
      <c r="C84" s="85">
        <f>IF(COLUMNS($C84:C84)&gt;$K84*2,"",INDEX('NOAA Tides Rangiroa'!$C:$C,MATCH($A84,'NOAA Tides Rangiroa'!$A:$A,0)+1-1))</f>
        <v>0.24027777777777778</v>
      </c>
      <c r="D84" s="85" t="str">
        <f>IF(COLUMNS($C84:D84)&gt;$K84*2,"",INDEX('NOAA Tides Rangiroa'!$D:$D,MATCH($A84,'NOAA Tides Rangiroa'!$A:$A,0)+1-1))</f>
        <v>L</v>
      </c>
      <c r="E84" s="85">
        <f>IF(COLUMNS($C84:E84)&gt;$K84*2,"",INDEX('NOAA Tides Rangiroa'!$C:$C,MATCH($A84,'NOAA Tides Rangiroa'!$A:$A,0)+2-1))</f>
        <v>0.5013888888888889</v>
      </c>
      <c r="F84" s="85" t="str">
        <f>IF(COLUMNS($C84:F84)&gt;$K84*2,"",INDEX('NOAA Tides Rangiroa'!$D:$D,MATCH($A84,'NOAA Tides Rangiroa'!$A:$A,0)+2-1))</f>
        <v>H</v>
      </c>
      <c r="G84" s="85">
        <f>IF(COLUMNS($C84:G84)&gt;$K84*2,"",INDEX('NOAA Tides Rangiroa'!$C:$C,MATCH($A84,'NOAA Tides Rangiroa'!$A:$A,0)+3-1))</f>
        <v>0.7715277777777777</v>
      </c>
      <c r="H84" s="85" t="str">
        <f>IF(COLUMNS($C84:H84)&gt;$K84*2,"",INDEX('NOAA Tides Rangiroa'!$D:$D,MATCH($A84,'NOAA Tides Rangiroa'!$A:$A,0)+3-1))</f>
        <v>L</v>
      </c>
      <c r="I84" s="85" t="str">
        <f>IF(COLUMNS($C84:I84)&gt;$K84*2,"",INDEX('NOAA Tides Rangiroa'!$C:$C,MATCH($A84,'NOAA Tides Rangiroa'!$A:$A,0)+4-1))</f>
        <v/>
      </c>
      <c r="J84" s="85" t="str">
        <f>IF(COLUMNS($C84:J84)&gt;$K84*2,"",INDEX('NOAA Tides Rangiroa'!$D:$D,MATCH($A84,'NOAA Tides Rangiroa'!$A:$A,0)+4-1))</f>
        <v/>
      </c>
      <c r="K84" s="84">
        <f>COUNTIF('NOAA Tides Rangiroa'!A:A,A84)</f>
        <v>3</v>
      </c>
    </row>
    <row r="85" spans="1:11" ht="12.75">
      <c r="A85" s="18">
        <v>41723</v>
      </c>
      <c r="B85" s="85" t="str">
        <f>IF(COLUMNS(B85:$B85)&gt;1,"",INDEX('NOAA Tides Rangiroa'!$B:$B,MATCH($A85,'NOAA Tides Rangiroa'!$A:$A,0)+COLUMNS(B85:$B85)-1))</f>
        <v>Tue</v>
      </c>
      <c r="C85" s="85">
        <f>IF(COLUMNS($C85:C85)&gt;$K85*2,"",INDEX('NOAA Tides Rangiroa'!$C:$C,MATCH($A85,'NOAA Tides Rangiroa'!$A:$A,0)+1-1))</f>
        <v>0.027777777777777776</v>
      </c>
      <c r="D85" s="85" t="str">
        <f>IF(COLUMNS($C85:D85)&gt;$K85*2,"",INDEX('NOAA Tides Rangiroa'!$D:$D,MATCH($A85,'NOAA Tides Rangiroa'!$A:$A,0)+1-1))</f>
        <v>H</v>
      </c>
      <c r="E85" s="85">
        <f>IF(COLUMNS($C85:E85)&gt;$K85*2,"",INDEX('NOAA Tides Rangiroa'!$C:$C,MATCH($A85,'NOAA Tides Rangiroa'!$A:$A,0)+2-1))</f>
        <v>0.2833333333333333</v>
      </c>
      <c r="F85" s="85" t="str">
        <f>IF(COLUMNS($C85:F85)&gt;$K85*2,"",INDEX('NOAA Tides Rangiroa'!$D:$D,MATCH($A85,'NOAA Tides Rangiroa'!$A:$A,0)+2-1))</f>
        <v>L</v>
      </c>
      <c r="G85" s="85">
        <f>IF(COLUMNS($C85:G85)&gt;$K85*2,"",INDEX('NOAA Tides Rangiroa'!$C:$C,MATCH($A85,'NOAA Tides Rangiroa'!$A:$A,0)+3-1))</f>
        <v>0.5430555555555555</v>
      </c>
      <c r="H85" s="85" t="str">
        <f>IF(COLUMNS($C85:H85)&gt;$K85*2,"",INDEX('NOAA Tides Rangiroa'!$D:$D,MATCH($A85,'NOAA Tides Rangiroa'!$A:$A,0)+3-1))</f>
        <v>H</v>
      </c>
      <c r="I85" s="85">
        <f>IF(COLUMNS($C85:I85)&gt;$K85*2,"",INDEX('NOAA Tides Rangiroa'!$C:$C,MATCH($A85,'NOAA Tides Rangiroa'!$A:$A,0)+4-1))</f>
        <v>0.811111111111111</v>
      </c>
      <c r="J85" s="85" t="str">
        <f>IF(COLUMNS($C85:J85)&gt;$K85*2,"",INDEX('NOAA Tides Rangiroa'!$D:$D,MATCH($A85,'NOAA Tides Rangiroa'!$A:$A,0)+4-1))</f>
        <v>L</v>
      </c>
      <c r="K85" s="84">
        <f>COUNTIF('NOAA Tides Rangiroa'!A:A,A85)</f>
        <v>4</v>
      </c>
    </row>
    <row r="86" spans="1:11" ht="12.75">
      <c r="A86" s="18">
        <v>41724</v>
      </c>
      <c r="B86" s="85" t="str">
        <f>IF(COLUMNS(B86:$B86)&gt;1,"",INDEX('NOAA Tides Rangiroa'!$B:$B,MATCH($A86,'NOAA Tides Rangiroa'!$A:$A,0)+COLUMNS(B86:$B86)-1))</f>
        <v>Wed</v>
      </c>
      <c r="C86" s="85">
        <f>IF(COLUMNS($C86:C86)&gt;$K86*2,"",INDEX('NOAA Tides Rangiroa'!$C:$C,MATCH($A86,'NOAA Tides Rangiroa'!$A:$A,0)+1-1))</f>
        <v>0.06805555555555555</v>
      </c>
      <c r="D86" s="85" t="str">
        <f>IF(COLUMNS($C86:D86)&gt;$K86*2,"",INDEX('NOAA Tides Rangiroa'!$D:$D,MATCH($A86,'NOAA Tides Rangiroa'!$A:$A,0)+1-1))</f>
        <v>H</v>
      </c>
      <c r="E86" s="85">
        <f>IF(COLUMNS($C86:E86)&gt;$K86*2,"",INDEX('NOAA Tides Rangiroa'!$C:$C,MATCH($A86,'NOAA Tides Rangiroa'!$A:$A,0)+2-1))</f>
        <v>0.3236111111111111</v>
      </c>
      <c r="F86" s="85" t="str">
        <f>IF(COLUMNS($C86:F86)&gt;$K86*2,"",INDEX('NOAA Tides Rangiroa'!$D:$D,MATCH($A86,'NOAA Tides Rangiroa'!$A:$A,0)+2-1))</f>
        <v>L</v>
      </c>
      <c r="G86" s="85">
        <f>IF(COLUMNS($C86:G86)&gt;$K86*2,"",INDEX('NOAA Tides Rangiroa'!$C:$C,MATCH($A86,'NOAA Tides Rangiroa'!$A:$A,0)+3-1))</f>
        <v>0.5819444444444445</v>
      </c>
      <c r="H86" s="85" t="str">
        <f>IF(COLUMNS($C86:H86)&gt;$K86*2,"",INDEX('NOAA Tides Rangiroa'!$D:$D,MATCH($A86,'NOAA Tides Rangiroa'!$A:$A,0)+3-1))</f>
        <v>H</v>
      </c>
      <c r="I86" s="85">
        <f>IF(COLUMNS($C86:I86)&gt;$K86*2,"",INDEX('NOAA Tides Rangiroa'!$C:$C,MATCH($A86,'NOAA Tides Rangiroa'!$A:$A,0)+4-1))</f>
        <v>0.8479166666666668</v>
      </c>
      <c r="J86" s="85" t="str">
        <f>IF(COLUMNS($C86:J86)&gt;$K86*2,"",INDEX('NOAA Tides Rangiroa'!$D:$D,MATCH($A86,'NOAA Tides Rangiroa'!$A:$A,0)+4-1))</f>
        <v>L</v>
      </c>
      <c r="K86" s="84">
        <f>COUNTIF('NOAA Tides Rangiroa'!A:A,A86)</f>
        <v>4</v>
      </c>
    </row>
    <row r="87" spans="1:11" ht="12.75">
      <c r="A87" s="18">
        <v>41725</v>
      </c>
      <c r="B87" s="85" t="str">
        <f>IF(COLUMNS(B87:$B87)&gt;1,"",INDEX('NOAA Tides Rangiroa'!$B:$B,MATCH($A87,'NOAA Tides Rangiroa'!$A:$A,0)+COLUMNS(B87:$B87)-1))</f>
        <v>Thu</v>
      </c>
      <c r="C87" s="85">
        <f>IF(COLUMNS($C87:C87)&gt;$K87*2,"",INDEX('NOAA Tides Rangiroa'!$C:$C,MATCH($A87,'NOAA Tides Rangiroa'!$A:$A,0)+1-1))</f>
        <v>0.10486111111111111</v>
      </c>
      <c r="D87" s="85" t="str">
        <f>IF(COLUMNS($C87:D87)&gt;$K87*2,"",INDEX('NOAA Tides Rangiroa'!$D:$D,MATCH($A87,'NOAA Tides Rangiroa'!$A:$A,0)+1-1))</f>
        <v>H</v>
      </c>
      <c r="E87" s="85">
        <f>IF(COLUMNS($C87:E87)&gt;$K87*2,"",INDEX('NOAA Tides Rangiroa'!$C:$C,MATCH($A87,'NOAA Tides Rangiroa'!$A:$A,0)+2-1))</f>
        <v>0.36180555555555555</v>
      </c>
      <c r="F87" s="85" t="str">
        <f>IF(COLUMNS($C87:F87)&gt;$K87*2,"",INDEX('NOAA Tides Rangiroa'!$D:$D,MATCH($A87,'NOAA Tides Rangiroa'!$A:$A,0)+2-1))</f>
        <v>L</v>
      </c>
      <c r="G87" s="85">
        <f>IF(COLUMNS($C87:G87)&gt;$K87*2,"",INDEX('NOAA Tides Rangiroa'!$C:$C,MATCH($A87,'NOAA Tides Rangiroa'!$A:$A,0)+3-1))</f>
        <v>0.61875</v>
      </c>
      <c r="H87" s="85" t="str">
        <f>IF(COLUMNS($C87:H87)&gt;$K87*2,"",INDEX('NOAA Tides Rangiroa'!$D:$D,MATCH($A87,'NOAA Tides Rangiroa'!$A:$A,0)+3-1))</f>
        <v>H</v>
      </c>
      <c r="I87" s="85">
        <f>IF(COLUMNS($C87:I87)&gt;$K87*2,"",INDEX('NOAA Tides Rangiroa'!$C:$C,MATCH($A87,'NOAA Tides Rangiroa'!$A:$A,0)+4-1))</f>
        <v>0.8833333333333333</v>
      </c>
      <c r="J87" s="85" t="str">
        <f>IF(COLUMNS($C87:J87)&gt;$K87*2,"",INDEX('NOAA Tides Rangiroa'!$D:$D,MATCH($A87,'NOAA Tides Rangiroa'!$A:$A,0)+4-1))</f>
        <v>L</v>
      </c>
      <c r="K87" s="84">
        <f>COUNTIF('NOAA Tides Rangiroa'!A:A,A87)</f>
        <v>4</v>
      </c>
    </row>
    <row r="88" spans="1:11" ht="12.75">
      <c r="A88" s="18">
        <v>41726</v>
      </c>
      <c r="B88" s="85" t="str">
        <f>IF(COLUMNS(B88:$B88)&gt;1,"",INDEX('NOAA Tides Rangiroa'!$B:$B,MATCH($A88,'NOAA Tides Rangiroa'!$A:$A,0)+COLUMNS(B88:$B88)-1))</f>
        <v>Fri</v>
      </c>
      <c r="C88" s="85">
        <f>IF(COLUMNS($C88:C88)&gt;$K88*2,"",INDEX('NOAA Tides Rangiroa'!$C:$C,MATCH($A88,'NOAA Tides Rangiroa'!$A:$A,0)+1-1))</f>
        <v>0.14027777777777778</v>
      </c>
      <c r="D88" s="85" t="str">
        <f>IF(COLUMNS($C88:D88)&gt;$K88*2,"",INDEX('NOAA Tides Rangiroa'!$D:$D,MATCH($A88,'NOAA Tides Rangiroa'!$A:$A,0)+1-1))</f>
        <v>H</v>
      </c>
      <c r="E88" s="85">
        <f>IF(COLUMNS($C88:E88)&gt;$K88*2,"",INDEX('NOAA Tides Rangiroa'!$C:$C,MATCH($A88,'NOAA Tides Rangiroa'!$A:$A,0)+2-1))</f>
        <v>0.3979166666666667</v>
      </c>
      <c r="F88" s="85" t="str">
        <f>IF(COLUMNS($C88:F88)&gt;$K88*2,"",INDEX('NOAA Tides Rangiroa'!$D:$D,MATCH($A88,'NOAA Tides Rangiroa'!$A:$A,0)+2-1))</f>
        <v>L</v>
      </c>
      <c r="G88" s="85">
        <f>IF(COLUMNS($C88:G88)&gt;$K88*2,"",INDEX('NOAA Tides Rangiroa'!$C:$C,MATCH($A88,'NOAA Tides Rangiroa'!$A:$A,0)+3-1))</f>
        <v>0.6541666666666667</v>
      </c>
      <c r="H88" s="85" t="str">
        <f>IF(COLUMNS($C88:H88)&gt;$K88*2,"",INDEX('NOAA Tides Rangiroa'!$D:$D,MATCH($A88,'NOAA Tides Rangiroa'!$A:$A,0)+3-1))</f>
        <v>H</v>
      </c>
      <c r="I88" s="85">
        <f>IF(COLUMNS($C88:I88)&gt;$K88*2,"",INDEX('NOAA Tides Rangiroa'!$C:$C,MATCH($A88,'NOAA Tides Rangiroa'!$A:$A,0)+4-1))</f>
        <v>0.9173611111111111</v>
      </c>
      <c r="J88" s="85" t="str">
        <f>IF(COLUMNS($C88:J88)&gt;$K88*2,"",INDEX('NOAA Tides Rangiroa'!$D:$D,MATCH($A88,'NOAA Tides Rangiroa'!$A:$A,0)+4-1))</f>
        <v>L</v>
      </c>
      <c r="K88" s="84">
        <f>COUNTIF('NOAA Tides Rangiroa'!A:A,A88)</f>
        <v>4</v>
      </c>
    </row>
    <row r="89" spans="1:11" ht="12.75">
      <c r="A89" s="18">
        <v>41727</v>
      </c>
      <c r="B89" s="85" t="str">
        <f>IF(COLUMNS(B89:$B89)&gt;1,"",INDEX('NOAA Tides Rangiroa'!$B:$B,MATCH($A89,'NOAA Tides Rangiroa'!$A:$A,0)+COLUMNS(B89:$B89)-1))</f>
        <v>Sat</v>
      </c>
      <c r="C89" s="85">
        <f>IF(COLUMNS($C89:C89)&gt;$K89*2,"",INDEX('NOAA Tides Rangiroa'!$C:$C,MATCH($A89,'NOAA Tides Rangiroa'!$A:$A,0)+1-1))</f>
        <v>0.17500000000000002</v>
      </c>
      <c r="D89" s="85" t="str">
        <f>IF(COLUMNS($C89:D89)&gt;$K89*2,"",INDEX('NOAA Tides Rangiroa'!$D:$D,MATCH($A89,'NOAA Tides Rangiroa'!$A:$A,0)+1-1))</f>
        <v>H</v>
      </c>
      <c r="E89" s="85">
        <f>IF(COLUMNS($C89:E89)&gt;$K89*2,"",INDEX('NOAA Tides Rangiroa'!$C:$C,MATCH($A89,'NOAA Tides Rangiroa'!$A:$A,0)+2-1))</f>
        <v>0.43402777777777773</v>
      </c>
      <c r="F89" s="85" t="str">
        <f>IF(COLUMNS($C89:F89)&gt;$K89*2,"",INDEX('NOAA Tides Rangiroa'!$D:$D,MATCH($A89,'NOAA Tides Rangiroa'!$A:$A,0)+2-1))</f>
        <v>L</v>
      </c>
      <c r="G89" s="85">
        <f>IF(COLUMNS($C89:G89)&gt;$K89*2,"",INDEX('NOAA Tides Rangiroa'!$C:$C,MATCH($A89,'NOAA Tides Rangiroa'!$A:$A,0)+3-1))</f>
        <v>0.688888888888889</v>
      </c>
      <c r="H89" s="85" t="str">
        <f>IF(COLUMNS($C89:H89)&gt;$K89*2,"",INDEX('NOAA Tides Rangiroa'!$D:$D,MATCH($A89,'NOAA Tides Rangiroa'!$A:$A,0)+3-1))</f>
        <v>H</v>
      </c>
      <c r="I89" s="85">
        <f>IF(COLUMNS($C89:I89)&gt;$K89*2,"",INDEX('NOAA Tides Rangiroa'!$C:$C,MATCH($A89,'NOAA Tides Rangiroa'!$A:$A,0)+4-1))</f>
        <v>0.9506944444444444</v>
      </c>
      <c r="J89" s="85" t="str">
        <f>IF(COLUMNS($C89:J89)&gt;$K89*2,"",INDEX('NOAA Tides Rangiroa'!$D:$D,MATCH($A89,'NOAA Tides Rangiroa'!$A:$A,0)+4-1))</f>
        <v>L</v>
      </c>
      <c r="K89" s="84">
        <f>COUNTIF('NOAA Tides Rangiroa'!A:A,A89)</f>
        <v>4</v>
      </c>
    </row>
    <row r="90" spans="1:11" ht="12.75">
      <c r="A90" s="18">
        <v>41728</v>
      </c>
      <c r="B90" s="85" t="str">
        <f>IF(COLUMNS(B90:$B90)&gt;1,"",INDEX('NOAA Tides Rangiroa'!$B:$B,MATCH($A90,'NOAA Tides Rangiroa'!$A:$A,0)+COLUMNS(B90:$B90)-1))</f>
        <v>Sun</v>
      </c>
      <c r="C90" s="85">
        <f>IF(COLUMNS($C90:C90)&gt;$K90*2,"",INDEX('NOAA Tides Rangiroa'!$C:$C,MATCH($A90,'NOAA Tides Rangiroa'!$A:$A,0)+1-1))</f>
        <v>0.20902777777777778</v>
      </c>
      <c r="D90" s="85" t="str">
        <f>IF(COLUMNS($C90:D90)&gt;$K90*2,"",INDEX('NOAA Tides Rangiroa'!$D:$D,MATCH($A90,'NOAA Tides Rangiroa'!$A:$A,0)+1-1))</f>
        <v>H</v>
      </c>
      <c r="E90" s="85">
        <f>IF(COLUMNS($C90:E90)&gt;$K90*2,"",INDEX('NOAA Tides Rangiroa'!$C:$C,MATCH($A90,'NOAA Tides Rangiroa'!$A:$A,0)+2-1))</f>
        <v>0.4694444444444445</v>
      </c>
      <c r="F90" s="85" t="str">
        <f>IF(COLUMNS($C90:F90)&gt;$K90*2,"",INDEX('NOAA Tides Rangiroa'!$D:$D,MATCH($A90,'NOAA Tides Rangiroa'!$A:$A,0)+2-1))</f>
        <v>L</v>
      </c>
      <c r="G90" s="85">
        <f>IF(COLUMNS($C90:G90)&gt;$K90*2,"",INDEX('NOAA Tides Rangiroa'!$C:$C,MATCH($A90,'NOAA Tides Rangiroa'!$A:$A,0)+3-1))</f>
        <v>0.7236111111111111</v>
      </c>
      <c r="H90" s="85" t="str">
        <f>IF(COLUMNS($C90:H90)&gt;$K90*2,"",INDEX('NOAA Tides Rangiroa'!$D:$D,MATCH($A90,'NOAA Tides Rangiroa'!$A:$A,0)+3-1))</f>
        <v>H</v>
      </c>
      <c r="I90" s="85">
        <f>IF(COLUMNS($C90:I90)&gt;$K90*2,"",INDEX('NOAA Tides Rangiroa'!$C:$C,MATCH($A90,'NOAA Tides Rangiroa'!$A:$A,0)+4-1))</f>
        <v>0.9840277777777778</v>
      </c>
      <c r="J90" s="85" t="str">
        <f>IF(COLUMNS($C90:J90)&gt;$K90*2,"",INDEX('NOAA Tides Rangiroa'!$D:$D,MATCH($A90,'NOAA Tides Rangiroa'!$A:$A,0)+4-1))</f>
        <v>L</v>
      </c>
      <c r="K90" s="84">
        <f>COUNTIF('NOAA Tides Rangiroa'!A:A,A90)</f>
        <v>4</v>
      </c>
    </row>
    <row r="91" spans="1:11" ht="12.75">
      <c r="A91" s="18">
        <v>41729</v>
      </c>
      <c r="B91" s="85" t="str">
        <f>IF(COLUMNS(B91:$B91)&gt;1,"",INDEX('NOAA Tides Rangiroa'!$B:$B,MATCH($A91,'NOAA Tides Rangiroa'!$A:$A,0)+COLUMNS(B91:$B91)-1))</f>
        <v>Mon</v>
      </c>
      <c r="C91" s="85">
        <f>IF(COLUMNS($C91:C91)&gt;$K91*2,"",INDEX('NOAA Tides Rangiroa'!$C:$C,MATCH($A91,'NOAA Tides Rangiroa'!$A:$A,0)+1-1))</f>
        <v>0.24305555555555555</v>
      </c>
      <c r="D91" s="85" t="str">
        <f>IF(COLUMNS($C91:D91)&gt;$K91*2,"",INDEX('NOAA Tides Rangiroa'!$D:$D,MATCH($A91,'NOAA Tides Rangiroa'!$A:$A,0)+1-1))</f>
        <v>H</v>
      </c>
      <c r="E91" s="85">
        <f>IF(COLUMNS($C91:E91)&gt;$K91*2,"",INDEX('NOAA Tides Rangiroa'!$C:$C,MATCH($A91,'NOAA Tides Rangiroa'!$A:$A,0)+2-1))</f>
        <v>0.5048611111111111</v>
      </c>
      <c r="F91" s="85" t="str">
        <f>IF(COLUMNS($C91:F91)&gt;$K91*2,"",INDEX('NOAA Tides Rangiroa'!$D:$D,MATCH($A91,'NOAA Tides Rangiroa'!$A:$A,0)+2-1))</f>
        <v>L</v>
      </c>
      <c r="G91" s="85">
        <f>IF(COLUMNS($C91:G91)&gt;$K91*2,"",INDEX('NOAA Tides Rangiroa'!$C:$C,MATCH($A91,'NOAA Tides Rangiroa'!$A:$A,0)+3-1))</f>
        <v>0.7583333333333333</v>
      </c>
      <c r="H91" s="85" t="str">
        <f>IF(COLUMNS($C91:H91)&gt;$K91*2,"",INDEX('NOAA Tides Rangiroa'!$D:$D,MATCH($A91,'NOAA Tides Rangiroa'!$A:$A,0)+3-1))</f>
        <v>H</v>
      </c>
      <c r="I91" s="85" t="str">
        <f>IF(COLUMNS($C91:I91)&gt;$K91*2,"",INDEX('NOAA Tides Rangiroa'!$C:$C,MATCH($A91,'NOAA Tides Rangiroa'!$A:$A,0)+4-1))</f>
        <v/>
      </c>
      <c r="J91" s="85" t="str">
        <f>IF(COLUMNS($C91:J91)&gt;$K91*2,"",INDEX('NOAA Tides Rangiroa'!$D:$D,MATCH($A91,'NOAA Tides Rangiroa'!$A:$A,0)+4-1))</f>
        <v/>
      </c>
      <c r="K91" s="84">
        <f>COUNTIF('NOAA Tides Rangiroa'!A:A,A91)</f>
        <v>3</v>
      </c>
    </row>
    <row r="92" spans="1:11" ht="12.75">
      <c r="A92" s="18">
        <v>41730</v>
      </c>
      <c r="B92" s="85" t="str">
        <f>IF(COLUMNS(B92:$B92)&gt;1,"",INDEX('NOAA Tides Rangiroa'!$B:$B,MATCH($A92,'NOAA Tides Rangiroa'!$A:$A,0)+COLUMNS(B92:$B92)-1))</f>
        <v>Tue</v>
      </c>
      <c r="C92" s="85">
        <f>IF(COLUMNS($C92:C92)&gt;$K92*2,"",INDEX('NOAA Tides Rangiroa'!$C:$C,MATCH($A92,'NOAA Tides Rangiroa'!$A:$A,0)+1-1))</f>
        <v>0.017361111111111112</v>
      </c>
      <c r="D92" s="85" t="str">
        <f>IF(COLUMNS($C92:D92)&gt;$K92*2,"",INDEX('NOAA Tides Rangiroa'!$D:$D,MATCH($A92,'NOAA Tides Rangiroa'!$A:$A,0)+1-1))</f>
        <v>L</v>
      </c>
      <c r="E92" s="85">
        <f>IF(COLUMNS($C92:E92)&gt;$K92*2,"",INDEX('NOAA Tides Rangiroa'!$C:$C,MATCH($A92,'NOAA Tides Rangiroa'!$A:$A,0)+2-1))</f>
        <v>0.2777777777777778</v>
      </c>
      <c r="F92" s="85" t="str">
        <f>IF(COLUMNS($C92:F92)&gt;$K92*2,"",INDEX('NOAA Tides Rangiroa'!$D:$D,MATCH($A92,'NOAA Tides Rangiroa'!$A:$A,0)+2-1))</f>
        <v>H</v>
      </c>
      <c r="G92" s="85">
        <f>IF(COLUMNS($C92:G92)&gt;$K92*2,"",INDEX('NOAA Tides Rangiroa'!$C:$C,MATCH($A92,'NOAA Tides Rangiroa'!$A:$A,0)+3-1))</f>
        <v>0.5409722222222222</v>
      </c>
      <c r="H92" s="85" t="str">
        <f>IF(COLUMNS($C92:H92)&gt;$K92*2,"",INDEX('NOAA Tides Rangiroa'!$D:$D,MATCH($A92,'NOAA Tides Rangiroa'!$A:$A,0)+3-1))</f>
        <v>L</v>
      </c>
      <c r="I92" s="85">
        <f>IF(COLUMNS($C92:I92)&gt;$K92*2,"",INDEX('NOAA Tides Rangiroa'!$C:$C,MATCH($A92,'NOAA Tides Rangiroa'!$A:$A,0)+4-1))</f>
        <v>0.7937500000000001</v>
      </c>
      <c r="J92" s="85" t="str">
        <f>IF(COLUMNS($C92:J92)&gt;$K92*2,"",INDEX('NOAA Tides Rangiroa'!$D:$D,MATCH($A92,'NOAA Tides Rangiroa'!$A:$A,0)+4-1))</f>
        <v>H</v>
      </c>
      <c r="K92" s="84">
        <f>COUNTIF('NOAA Tides Rangiroa'!A:A,A92)</f>
        <v>4</v>
      </c>
    </row>
    <row r="93" spans="1:11" ht="12.75">
      <c r="A93" s="18">
        <v>41731</v>
      </c>
      <c r="B93" s="85" t="str">
        <f>IF(COLUMNS(B93:$B93)&gt;1,"",INDEX('NOAA Tides Rangiroa'!$B:$B,MATCH($A93,'NOAA Tides Rangiroa'!$A:$A,0)+COLUMNS(B93:$B93)-1))</f>
        <v>Wed</v>
      </c>
      <c r="C93" s="85">
        <f>IF(COLUMNS($C93:C93)&gt;$K93*2,"",INDEX('NOAA Tides Rangiroa'!$C:$C,MATCH($A93,'NOAA Tides Rangiroa'!$A:$A,0)+1-1))</f>
        <v>0.052083333333333336</v>
      </c>
      <c r="D93" s="85" t="str">
        <f>IF(COLUMNS($C93:D93)&gt;$K93*2,"",INDEX('NOAA Tides Rangiroa'!$D:$D,MATCH($A93,'NOAA Tides Rangiroa'!$A:$A,0)+1-1))</f>
        <v>L</v>
      </c>
      <c r="E93" s="85">
        <f>IF(COLUMNS($C93:E93)&gt;$K93*2,"",INDEX('NOAA Tides Rangiroa'!$C:$C,MATCH($A93,'NOAA Tides Rangiroa'!$A:$A,0)+2-1))</f>
        <v>0.31319444444444444</v>
      </c>
      <c r="F93" s="85" t="str">
        <f>IF(COLUMNS($C93:F93)&gt;$K93*2,"",INDEX('NOAA Tides Rangiroa'!$D:$D,MATCH($A93,'NOAA Tides Rangiroa'!$A:$A,0)+2-1))</f>
        <v>H</v>
      </c>
      <c r="G93" s="85">
        <f>IF(COLUMNS($C93:G93)&gt;$K93*2,"",INDEX('NOAA Tides Rangiroa'!$C:$C,MATCH($A93,'NOAA Tides Rangiroa'!$A:$A,0)+3-1))</f>
        <v>0.5784722222222222</v>
      </c>
      <c r="H93" s="85" t="str">
        <f>IF(COLUMNS($C93:H93)&gt;$K93*2,"",INDEX('NOAA Tides Rangiroa'!$D:$D,MATCH($A93,'NOAA Tides Rangiroa'!$A:$A,0)+3-1))</f>
        <v>L</v>
      </c>
      <c r="I93" s="85">
        <f>IF(COLUMNS($C93:I93)&gt;$K93*2,"",INDEX('NOAA Tides Rangiroa'!$C:$C,MATCH($A93,'NOAA Tides Rangiroa'!$A:$A,0)+4-1))</f>
        <v>0.8305555555555556</v>
      </c>
      <c r="J93" s="85" t="str">
        <f>IF(COLUMNS($C93:J93)&gt;$K93*2,"",INDEX('NOAA Tides Rangiroa'!$D:$D,MATCH($A93,'NOAA Tides Rangiroa'!$A:$A,0)+4-1))</f>
        <v>H</v>
      </c>
      <c r="K93" s="84">
        <f>COUNTIF('NOAA Tides Rangiroa'!A:A,A93)</f>
        <v>4</v>
      </c>
    </row>
    <row r="94" spans="1:11" ht="12.75">
      <c r="A94" s="18">
        <v>41732</v>
      </c>
      <c r="B94" s="85" t="str">
        <f>IF(COLUMNS(B94:$B94)&gt;1,"",INDEX('NOAA Tides Rangiroa'!$B:$B,MATCH($A94,'NOAA Tides Rangiroa'!$A:$A,0)+COLUMNS(B94:$B94)-1))</f>
        <v>Thu</v>
      </c>
      <c r="C94" s="85">
        <f>IF(COLUMNS($C94:C94)&gt;$K94*2,"",INDEX('NOAA Tides Rangiroa'!$C:$C,MATCH($A94,'NOAA Tides Rangiroa'!$A:$A,0)+1-1))</f>
        <v>0.08819444444444445</v>
      </c>
      <c r="D94" s="85" t="str">
        <f>IF(COLUMNS($C94:D94)&gt;$K94*2,"",INDEX('NOAA Tides Rangiroa'!$D:$D,MATCH($A94,'NOAA Tides Rangiroa'!$A:$A,0)+1-1))</f>
        <v>L</v>
      </c>
      <c r="E94" s="85">
        <f>IF(COLUMNS($C94:E94)&gt;$K94*2,"",INDEX('NOAA Tides Rangiroa'!$C:$C,MATCH($A94,'NOAA Tides Rangiroa'!$A:$A,0)+2-1))</f>
        <v>0.3506944444444444</v>
      </c>
      <c r="F94" s="85" t="str">
        <f>IF(COLUMNS($C94:F94)&gt;$K94*2,"",INDEX('NOAA Tides Rangiroa'!$D:$D,MATCH($A94,'NOAA Tides Rangiroa'!$A:$A,0)+2-1))</f>
        <v>H</v>
      </c>
      <c r="G94" s="85">
        <f>IF(COLUMNS($C94:G94)&gt;$K94*2,"",INDEX('NOAA Tides Rangiroa'!$C:$C,MATCH($A94,'NOAA Tides Rangiroa'!$A:$A,0)+3-1))</f>
        <v>0.6180555555555556</v>
      </c>
      <c r="H94" s="85" t="str">
        <f>IF(COLUMNS($C94:H94)&gt;$K94*2,"",INDEX('NOAA Tides Rangiroa'!$D:$D,MATCH($A94,'NOAA Tides Rangiroa'!$A:$A,0)+3-1))</f>
        <v>L</v>
      </c>
      <c r="I94" s="85">
        <f>IF(COLUMNS($C94:I94)&gt;$K94*2,"",INDEX('NOAA Tides Rangiroa'!$C:$C,MATCH($A94,'NOAA Tides Rangiroa'!$A:$A,0)+4-1))</f>
        <v>0.8701388888888889</v>
      </c>
      <c r="J94" s="85" t="str">
        <f>IF(COLUMNS($C94:J94)&gt;$K94*2,"",INDEX('NOAA Tides Rangiroa'!$D:$D,MATCH($A94,'NOAA Tides Rangiroa'!$A:$A,0)+4-1))</f>
        <v>H</v>
      </c>
      <c r="K94" s="84">
        <f>COUNTIF('NOAA Tides Rangiroa'!A:A,A94)</f>
        <v>4</v>
      </c>
    </row>
    <row r="95" spans="1:11" ht="12.75">
      <c r="A95" s="18">
        <v>41733</v>
      </c>
      <c r="B95" s="85" t="str">
        <f>IF(COLUMNS(B95:$B95)&gt;1,"",INDEX('NOAA Tides Rangiroa'!$B:$B,MATCH($A95,'NOAA Tides Rangiroa'!$A:$A,0)+COLUMNS(B95:$B95)-1))</f>
        <v>Fri</v>
      </c>
      <c r="C95" s="85">
        <f>IF(COLUMNS($C95:C95)&gt;$K95*2,"",INDEX('NOAA Tides Rangiroa'!$C:$C,MATCH($A95,'NOAA Tides Rangiroa'!$A:$A,0)+1-1))</f>
        <v>0.12638888888888888</v>
      </c>
      <c r="D95" s="85" t="str">
        <f>IF(COLUMNS($C95:D95)&gt;$K95*2,"",INDEX('NOAA Tides Rangiroa'!$D:$D,MATCH($A95,'NOAA Tides Rangiroa'!$A:$A,0)+1-1))</f>
        <v>L</v>
      </c>
      <c r="E95" s="85">
        <f>IF(COLUMNS($C95:E95)&gt;$K95*2,"",INDEX('NOAA Tides Rangiroa'!$C:$C,MATCH($A95,'NOAA Tides Rangiroa'!$A:$A,0)+2-1))</f>
        <v>0.3909722222222222</v>
      </c>
      <c r="F95" s="85" t="str">
        <f>IF(COLUMNS($C95:F95)&gt;$K95*2,"",INDEX('NOAA Tides Rangiroa'!$D:$D,MATCH($A95,'NOAA Tides Rangiroa'!$A:$A,0)+2-1))</f>
        <v>H</v>
      </c>
      <c r="G95" s="85">
        <f>IF(COLUMNS($C95:G95)&gt;$K95*2,"",INDEX('NOAA Tides Rangiroa'!$C:$C,MATCH($A95,'NOAA Tides Rangiroa'!$A:$A,0)+3-1))</f>
        <v>0.6590277777777778</v>
      </c>
      <c r="H95" s="85" t="str">
        <f>IF(COLUMNS($C95:H95)&gt;$K95*2,"",INDEX('NOAA Tides Rangiroa'!$D:$D,MATCH($A95,'NOAA Tides Rangiroa'!$A:$A,0)+3-1))</f>
        <v>L</v>
      </c>
      <c r="I95" s="85">
        <f>IF(COLUMNS($C95:I95)&gt;$K95*2,"",INDEX('NOAA Tides Rangiroa'!$C:$C,MATCH($A95,'NOAA Tides Rangiroa'!$A:$A,0)+4-1))</f>
        <v>0.9118055555555555</v>
      </c>
      <c r="J95" s="85" t="str">
        <f>IF(COLUMNS($C95:J95)&gt;$K95*2,"",INDEX('NOAA Tides Rangiroa'!$D:$D,MATCH($A95,'NOAA Tides Rangiroa'!$A:$A,0)+4-1))</f>
        <v>H</v>
      </c>
      <c r="K95" s="84">
        <f>COUNTIF('NOAA Tides Rangiroa'!A:A,A95)</f>
        <v>4</v>
      </c>
    </row>
    <row r="96" spans="1:11" ht="12.75">
      <c r="A96" s="18">
        <v>41734</v>
      </c>
      <c r="B96" s="85" t="str">
        <f>IF(COLUMNS(B96:$B96)&gt;1,"",INDEX('NOAA Tides Rangiroa'!$B:$B,MATCH($A96,'NOAA Tides Rangiroa'!$A:$A,0)+COLUMNS(B96:$B96)-1))</f>
        <v>Sat</v>
      </c>
      <c r="C96" s="85">
        <f>IF(COLUMNS($C96:C96)&gt;$K96*2,"",INDEX('NOAA Tides Rangiroa'!$C:$C,MATCH($A96,'NOAA Tides Rangiroa'!$A:$A,0)+1-1))</f>
        <v>0.16805555555555554</v>
      </c>
      <c r="D96" s="85" t="str">
        <f>IF(COLUMNS($C96:D96)&gt;$K96*2,"",INDEX('NOAA Tides Rangiroa'!$D:$D,MATCH($A96,'NOAA Tides Rangiroa'!$A:$A,0)+1-1))</f>
        <v>L</v>
      </c>
      <c r="E96" s="85">
        <f>IF(COLUMNS($C96:E96)&gt;$K96*2,"",INDEX('NOAA Tides Rangiroa'!$C:$C,MATCH($A96,'NOAA Tides Rangiroa'!$A:$A,0)+2-1))</f>
        <v>0.43194444444444446</v>
      </c>
      <c r="F96" s="85" t="str">
        <f>IF(COLUMNS($C96:F96)&gt;$K96*2,"",INDEX('NOAA Tides Rangiroa'!$D:$D,MATCH($A96,'NOAA Tides Rangiroa'!$A:$A,0)+2-1))</f>
        <v>H</v>
      </c>
      <c r="G96" s="85">
        <f>IF(COLUMNS($C96:G96)&gt;$K96*2,"",INDEX('NOAA Tides Rangiroa'!$C:$C,MATCH($A96,'NOAA Tides Rangiroa'!$A:$A,0)+3-1))</f>
        <v>0.7013888888888888</v>
      </c>
      <c r="H96" s="85" t="str">
        <f>IF(COLUMNS($C96:H96)&gt;$K96*2,"",INDEX('NOAA Tides Rangiroa'!$D:$D,MATCH($A96,'NOAA Tides Rangiroa'!$A:$A,0)+3-1))</f>
        <v>L</v>
      </c>
      <c r="I96" s="85">
        <f>IF(COLUMNS($C96:I96)&gt;$K96*2,"",INDEX('NOAA Tides Rangiroa'!$C:$C,MATCH($A96,'NOAA Tides Rangiroa'!$A:$A,0)+4-1))</f>
        <v>0.9541666666666666</v>
      </c>
      <c r="J96" s="85" t="str">
        <f>IF(COLUMNS($C96:J96)&gt;$K96*2,"",INDEX('NOAA Tides Rangiroa'!$D:$D,MATCH($A96,'NOAA Tides Rangiroa'!$A:$A,0)+4-1))</f>
        <v>H</v>
      </c>
      <c r="K96" s="84">
        <f>COUNTIF('NOAA Tides Rangiroa'!A:A,A96)</f>
        <v>4</v>
      </c>
    </row>
    <row r="97" spans="1:11" ht="12.75">
      <c r="A97" s="18">
        <v>41735</v>
      </c>
      <c r="B97" s="85" t="str">
        <f>IF(COLUMNS(B97:$B97)&gt;1,"",INDEX('NOAA Tides Rangiroa'!$B:$B,MATCH($A97,'NOAA Tides Rangiroa'!$A:$A,0)+COLUMNS(B97:$B97)-1))</f>
        <v>Sun</v>
      </c>
      <c r="C97" s="85">
        <f>IF(COLUMNS($C97:C97)&gt;$K97*2,"",INDEX('NOAA Tides Rangiroa'!$C:$C,MATCH($A97,'NOAA Tides Rangiroa'!$A:$A,0)+1-1))</f>
        <v>0.20972222222222223</v>
      </c>
      <c r="D97" s="85" t="str">
        <f>IF(COLUMNS($C97:D97)&gt;$K97*2,"",INDEX('NOAA Tides Rangiroa'!$D:$D,MATCH($A97,'NOAA Tides Rangiroa'!$A:$A,0)+1-1))</f>
        <v>L</v>
      </c>
      <c r="E97" s="85">
        <f>IF(COLUMNS($C97:E97)&gt;$K97*2,"",INDEX('NOAA Tides Rangiroa'!$C:$C,MATCH($A97,'NOAA Tides Rangiroa'!$A:$A,0)+2-1))</f>
        <v>0.47291666666666665</v>
      </c>
      <c r="F97" s="85" t="str">
        <f>IF(COLUMNS($C97:F97)&gt;$K97*2,"",INDEX('NOAA Tides Rangiroa'!$D:$D,MATCH($A97,'NOAA Tides Rangiroa'!$A:$A,0)+2-1))</f>
        <v>H</v>
      </c>
      <c r="G97" s="85">
        <f>IF(COLUMNS($C97:G97)&gt;$K97*2,"",INDEX('NOAA Tides Rangiroa'!$C:$C,MATCH($A97,'NOAA Tides Rangiroa'!$A:$A,0)+3-1))</f>
        <v>0.7409722222222223</v>
      </c>
      <c r="H97" s="85" t="str">
        <f>IF(COLUMNS($C97:H97)&gt;$K97*2,"",INDEX('NOAA Tides Rangiroa'!$D:$D,MATCH($A97,'NOAA Tides Rangiroa'!$A:$A,0)+3-1))</f>
        <v>L</v>
      </c>
      <c r="I97" s="85">
        <f>IF(COLUMNS($C97:I97)&gt;$K97*2,"",INDEX('NOAA Tides Rangiroa'!$C:$C,MATCH($A97,'NOAA Tides Rangiroa'!$A:$A,0)+4-1))</f>
        <v>0.99375</v>
      </c>
      <c r="J97" s="85" t="str">
        <f>IF(COLUMNS($C97:J97)&gt;$K97*2,"",INDEX('NOAA Tides Rangiroa'!$D:$D,MATCH($A97,'NOAA Tides Rangiroa'!$A:$A,0)+4-1))</f>
        <v>H</v>
      </c>
      <c r="K97" s="84">
        <f>COUNTIF('NOAA Tides Rangiroa'!A:A,A97)</f>
        <v>4</v>
      </c>
    </row>
    <row r="98" spans="1:11" ht="12.75">
      <c r="A98" s="18">
        <v>41736</v>
      </c>
      <c r="B98" s="85" t="str">
        <f>IF(COLUMNS(B98:$B98)&gt;1,"",INDEX('NOAA Tides Rangiroa'!$B:$B,MATCH($A98,'NOAA Tides Rangiroa'!$A:$A,0)+COLUMNS(B98:$B98)-1))</f>
        <v>Mon</v>
      </c>
      <c r="C98" s="85">
        <f>IF(COLUMNS($C98:C98)&gt;$K98*2,"",INDEX('NOAA Tides Rangiroa'!$C:$C,MATCH($A98,'NOAA Tides Rangiroa'!$A:$A,0)+1-1))</f>
        <v>0.24861111111111112</v>
      </c>
      <c r="D98" s="85" t="str">
        <f>IF(COLUMNS($C98:D98)&gt;$K98*2,"",INDEX('NOAA Tides Rangiroa'!$D:$D,MATCH($A98,'NOAA Tides Rangiroa'!$A:$A,0)+1-1))</f>
        <v>L</v>
      </c>
      <c r="E98" s="85">
        <f>IF(COLUMNS($C98:E98)&gt;$K98*2,"",INDEX('NOAA Tides Rangiroa'!$C:$C,MATCH($A98,'NOAA Tides Rangiroa'!$A:$A,0)+2-1))</f>
        <v>0.5104166666666666</v>
      </c>
      <c r="F98" s="85" t="str">
        <f>IF(COLUMNS($C98:F98)&gt;$K98*2,"",INDEX('NOAA Tides Rangiroa'!$D:$D,MATCH($A98,'NOAA Tides Rangiroa'!$A:$A,0)+2-1))</f>
        <v>H</v>
      </c>
      <c r="G98" s="85">
        <f>IF(COLUMNS($C98:G98)&gt;$K98*2,"",INDEX('NOAA Tides Rangiroa'!$C:$C,MATCH($A98,'NOAA Tides Rangiroa'!$A:$A,0)+3-1))</f>
        <v>0.7763888888888889</v>
      </c>
      <c r="H98" s="85" t="str">
        <f>IF(COLUMNS($C98:H98)&gt;$K98*2,"",INDEX('NOAA Tides Rangiroa'!$D:$D,MATCH($A98,'NOAA Tides Rangiroa'!$A:$A,0)+3-1))</f>
        <v>L</v>
      </c>
      <c r="I98" s="85" t="str">
        <f>IF(COLUMNS($C98:I98)&gt;$K98*2,"",INDEX('NOAA Tides Rangiroa'!$C:$C,MATCH($A98,'NOAA Tides Rangiroa'!$A:$A,0)+4-1))</f>
        <v/>
      </c>
      <c r="J98" s="85" t="str">
        <f>IF(COLUMNS($C98:J98)&gt;$K98*2,"",INDEX('NOAA Tides Rangiroa'!$D:$D,MATCH($A98,'NOAA Tides Rangiroa'!$A:$A,0)+4-1))</f>
        <v/>
      </c>
      <c r="K98" s="84">
        <f>COUNTIF('NOAA Tides Rangiroa'!A:A,A98)</f>
        <v>3</v>
      </c>
    </row>
    <row r="99" spans="1:11" ht="12.75">
      <c r="A99" s="18">
        <v>41737</v>
      </c>
      <c r="B99" s="85" t="str">
        <f>IF(COLUMNS(B99:$B99)&gt;1,"",INDEX('NOAA Tides Rangiroa'!$B:$B,MATCH($A99,'NOAA Tides Rangiroa'!$A:$A,0)+COLUMNS(B99:$B99)-1))</f>
        <v>Tue</v>
      </c>
      <c r="C99" s="85">
        <f>IF(COLUMNS($C99:C99)&gt;$K99*2,"",INDEX('NOAA Tides Rangiroa'!$C:$C,MATCH($A99,'NOAA Tides Rangiroa'!$A:$A,0)+1-1))</f>
        <v>0.02847222222222222</v>
      </c>
      <c r="D99" s="85" t="str">
        <f>IF(COLUMNS($C99:D99)&gt;$K99*2,"",INDEX('NOAA Tides Rangiroa'!$D:$D,MATCH($A99,'NOAA Tides Rangiroa'!$A:$A,0)+1-1))</f>
        <v>H</v>
      </c>
      <c r="E99" s="85">
        <f>IF(COLUMNS($C99:E99)&gt;$K99*2,"",INDEX('NOAA Tides Rangiroa'!$C:$C,MATCH($A99,'NOAA Tides Rangiroa'!$A:$A,0)+2-1))</f>
        <v>0.28402777777777777</v>
      </c>
      <c r="F99" s="85" t="str">
        <f>IF(COLUMNS($C99:F99)&gt;$K99*2,"",INDEX('NOAA Tides Rangiroa'!$D:$D,MATCH($A99,'NOAA Tides Rangiroa'!$A:$A,0)+2-1))</f>
        <v>L</v>
      </c>
      <c r="G99" s="85">
        <f>IF(COLUMNS($C99:G99)&gt;$K99*2,"",INDEX('NOAA Tides Rangiroa'!$C:$C,MATCH($A99,'NOAA Tides Rangiroa'!$A:$A,0)+3-1))</f>
        <v>0.5437500000000001</v>
      </c>
      <c r="H99" s="85" t="str">
        <f>IF(COLUMNS($C99:H99)&gt;$K99*2,"",INDEX('NOAA Tides Rangiroa'!$D:$D,MATCH($A99,'NOAA Tides Rangiroa'!$A:$A,0)+3-1))</f>
        <v>H</v>
      </c>
      <c r="I99" s="85">
        <f>IF(COLUMNS($C99:I99)&gt;$K99*2,"",INDEX('NOAA Tides Rangiroa'!$C:$C,MATCH($A99,'NOAA Tides Rangiroa'!$A:$A,0)+4-1))</f>
        <v>0.8069444444444445</v>
      </c>
      <c r="J99" s="85" t="str">
        <f>IF(COLUMNS($C99:J99)&gt;$K99*2,"",INDEX('NOAA Tides Rangiroa'!$D:$D,MATCH($A99,'NOAA Tides Rangiroa'!$A:$A,0)+4-1))</f>
        <v>L</v>
      </c>
      <c r="K99" s="84">
        <f>COUNTIF('NOAA Tides Rangiroa'!A:A,A99)</f>
        <v>4</v>
      </c>
    </row>
    <row r="100" spans="1:11" ht="12.75">
      <c r="A100" s="18">
        <v>41738</v>
      </c>
      <c r="B100" s="85" t="str">
        <f>IF(COLUMNS(B100:$B100)&gt;1,"",INDEX('NOAA Tides Rangiroa'!$B:$B,MATCH($A100,'NOAA Tides Rangiroa'!$A:$A,0)+COLUMNS(B100:$B100)-1))</f>
        <v>Wed</v>
      </c>
      <c r="C100" s="85">
        <f>IF(COLUMNS($C100:C100)&gt;$K100*2,"",INDEX('NOAA Tides Rangiroa'!$C:$C,MATCH($A100,'NOAA Tides Rangiroa'!$A:$A,0)+1-1))</f>
        <v>0.05902777777777778</v>
      </c>
      <c r="D100" s="85" t="str">
        <f>IF(COLUMNS($C100:D100)&gt;$K100*2,"",INDEX('NOAA Tides Rangiroa'!$D:$D,MATCH($A100,'NOAA Tides Rangiroa'!$A:$A,0)+1-1))</f>
        <v>H</v>
      </c>
      <c r="E100" s="85">
        <f>IF(COLUMNS($C100:E100)&gt;$K100*2,"",INDEX('NOAA Tides Rangiroa'!$C:$C,MATCH($A100,'NOAA Tides Rangiroa'!$A:$A,0)+2-1))</f>
        <v>0.3145833333333333</v>
      </c>
      <c r="F100" s="85" t="str">
        <f>IF(COLUMNS($C100:F100)&gt;$K100*2,"",INDEX('NOAA Tides Rangiroa'!$D:$D,MATCH($A100,'NOAA Tides Rangiroa'!$A:$A,0)+2-1))</f>
        <v>L</v>
      </c>
      <c r="G100" s="85">
        <f>IF(COLUMNS($C100:G100)&gt;$K100*2,"",INDEX('NOAA Tides Rangiroa'!$C:$C,MATCH($A100,'NOAA Tides Rangiroa'!$A:$A,0)+3-1))</f>
        <v>0.5729166666666666</v>
      </c>
      <c r="H100" s="85" t="str">
        <f>IF(COLUMNS($C100:H100)&gt;$K100*2,"",INDEX('NOAA Tides Rangiroa'!$D:$D,MATCH($A100,'NOAA Tides Rangiroa'!$A:$A,0)+3-1))</f>
        <v>H</v>
      </c>
      <c r="I100" s="85">
        <f>IF(COLUMNS($C100:I100)&gt;$K100*2,"",INDEX('NOAA Tides Rangiroa'!$C:$C,MATCH($A100,'NOAA Tides Rangiroa'!$A:$A,0)+4-1))</f>
        <v>0.8340277777777777</v>
      </c>
      <c r="J100" s="85" t="str">
        <f>IF(COLUMNS($C100:J100)&gt;$K100*2,"",INDEX('NOAA Tides Rangiroa'!$D:$D,MATCH($A100,'NOAA Tides Rangiroa'!$A:$A,0)+4-1))</f>
        <v>L</v>
      </c>
      <c r="K100" s="84">
        <f>COUNTIF('NOAA Tides Rangiroa'!A:A,A100)</f>
        <v>4</v>
      </c>
    </row>
    <row r="101" spans="1:11" ht="12.75">
      <c r="A101" s="18">
        <v>41739</v>
      </c>
      <c r="B101" s="85" t="str">
        <f>IF(COLUMNS(B101:$B101)&gt;1,"",INDEX('NOAA Tides Rangiroa'!$B:$B,MATCH($A101,'NOAA Tides Rangiroa'!$A:$A,0)+COLUMNS(B101:$B101)-1))</f>
        <v>Thu</v>
      </c>
      <c r="C101" s="85">
        <f>IF(COLUMNS($C101:C101)&gt;$K101*2,"",INDEX('NOAA Tides Rangiroa'!$C:$C,MATCH($A101,'NOAA Tides Rangiroa'!$A:$A,0)+1-1))</f>
        <v>0.08611111111111112</v>
      </c>
      <c r="D101" s="85" t="str">
        <f>IF(COLUMNS($C101:D101)&gt;$K101*2,"",INDEX('NOAA Tides Rangiroa'!$D:$D,MATCH($A101,'NOAA Tides Rangiroa'!$A:$A,0)+1-1))</f>
        <v>H</v>
      </c>
      <c r="E101" s="85">
        <f>IF(COLUMNS($C101:E101)&gt;$K101*2,"",INDEX('NOAA Tides Rangiroa'!$C:$C,MATCH($A101,'NOAA Tides Rangiroa'!$A:$A,0)+2-1))</f>
        <v>0.3423611111111111</v>
      </c>
      <c r="F101" s="85" t="str">
        <f>IF(COLUMNS($C101:F101)&gt;$K101*2,"",INDEX('NOAA Tides Rangiroa'!$D:$D,MATCH($A101,'NOAA Tides Rangiroa'!$A:$A,0)+2-1))</f>
        <v>L</v>
      </c>
      <c r="G101" s="85">
        <f>IF(COLUMNS($C101:G101)&gt;$K101*2,"",INDEX('NOAA Tides Rangiroa'!$C:$C,MATCH($A101,'NOAA Tides Rangiroa'!$A:$A,0)+3-1))</f>
        <v>0.5993055555555555</v>
      </c>
      <c r="H101" s="85" t="str">
        <f>IF(COLUMNS($C101:H101)&gt;$K101*2,"",INDEX('NOAA Tides Rangiroa'!$D:$D,MATCH($A101,'NOAA Tides Rangiroa'!$A:$A,0)+3-1))</f>
        <v>H</v>
      </c>
      <c r="I101" s="85">
        <f>IF(COLUMNS($C101:I101)&gt;$K101*2,"",INDEX('NOAA Tides Rangiroa'!$C:$C,MATCH($A101,'NOAA Tides Rangiroa'!$A:$A,0)+4-1))</f>
        <v>0.8590277777777778</v>
      </c>
      <c r="J101" s="85" t="str">
        <f>IF(COLUMNS($C101:J101)&gt;$K101*2,"",INDEX('NOAA Tides Rangiroa'!$D:$D,MATCH($A101,'NOAA Tides Rangiroa'!$A:$A,0)+4-1))</f>
        <v>L</v>
      </c>
      <c r="K101" s="84">
        <f>COUNTIF('NOAA Tides Rangiroa'!A:A,A101)</f>
        <v>4</v>
      </c>
    </row>
    <row r="102" spans="1:11" ht="12.75">
      <c r="A102" s="18">
        <v>41740</v>
      </c>
      <c r="B102" s="85" t="str">
        <f>IF(COLUMNS(B102:$B102)&gt;1,"",INDEX('NOAA Tides Rangiroa'!$B:$B,MATCH($A102,'NOAA Tides Rangiroa'!$A:$A,0)+COLUMNS(B102:$B102)-1))</f>
        <v>Fri</v>
      </c>
      <c r="C102" s="85">
        <f>IF(COLUMNS($C102:C102)&gt;$K102*2,"",INDEX('NOAA Tides Rangiroa'!$C:$C,MATCH($A102,'NOAA Tides Rangiroa'!$A:$A,0)+1-1))</f>
        <v>0.11180555555555556</v>
      </c>
      <c r="D102" s="85" t="str">
        <f>IF(COLUMNS($C102:D102)&gt;$K102*2,"",INDEX('NOAA Tides Rangiroa'!$D:$D,MATCH($A102,'NOAA Tides Rangiroa'!$A:$A,0)+1-1))</f>
        <v>H</v>
      </c>
      <c r="E102" s="85">
        <f>IF(COLUMNS($C102:E102)&gt;$K102*2,"",INDEX('NOAA Tides Rangiroa'!$C:$C,MATCH($A102,'NOAA Tides Rangiroa'!$A:$A,0)+2-1))</f>
        <v>0.36944444444444446</v>
      </c>
      <c r="F102" s="85" t="str">
        <f>IF(COLUMNS($C102:F102)&gt;$K102*2,"",INDEX('NOAA Tides Rangiroa'!$D:$D,MATCH($A102,'NOAA Tides Rangiroa'!$A:$A,0)+2-1))</f>
        <v>L</v>
      </c>
      <c r="G102" s="85">
        <f>IF(COLUMNS($C102:G102)&gt;$K102*2,"",INDEX('NOAA Tides Rangiroa'!$C:$C,MATCH($A102,'NOAA Tides Rangiroa'!$A:$A,0)+3-1))</f>
        <v>0.6256944444444444</v>
      </c>
      <c r="H102" s="85" t="str">
        <f>IF(COLUMNS($C102:H102)&gt;$K102*2,"",INDEX('NOAA Tides Rangiroa'!$D:$D,MATCH($A102,'NOAA Tides Rangiroa'!$A:$A,0)+3-1))</f>
        <v>H</v>
      </c>
      <c r="I102" s="85">
        <f>IF(COLUMNS($C102:I102)&gt;$K102*2,"",INDEX('NOAA Tides Rangiroa'!$C:$C,MATCH($A102,'NOAA Tides Rangiroa'!$A:$A,0)+4-1))</f>
        <v>0.8840277777777777</v>
      </c>
      <c r="J102" s="85" t="str">
        <f>IF(COLUMNS($C102:J102)&gt;$K102*2,"",INDEX('NOAA Tides Rangiroa'!$D:$D,MATCH($A102,'NOAA Tides Rangiroa'!$A:$A,0)+4-1))</f>
        <v>L</v>
      </c>
      <c r="K102" s="84">
        <f>COUNTIF('NOAA Tides Rangiroa'!A:A,A102)</f>
        <v>4</v>
      </c>
    </row>
    <row r="103" spans="1:11" ht="12.75">
      <c r="A103" s="18">
        <v>41741</v>
      </c>
      <c r="B103" s="85" t="str">
        <f>IF(COLUMNS(B103:$B103)&gt;1,"",INDEX('NOAA Tides Rangiroa'!$B:$B,MATCH($A103,'NOAA Tides Rangiroa'!$A:$A,0)+COLUMNS(B103:$B103)-1))</f>
        <v>Sat</v>
      </c>
      <c r="C103" s="85">
        <f>IF(COLUMNS($C103:C103)&gt;$K103*2,"",INDEX('NOAA Tides Rangiroa'!$C:$C,MATCH($A103,'NOAA Tides Rangiroa'!$A:$A,0)+1-1))</f>
        <v>0.13680555555555554</v>
      </c>
      <c r="D103" s="85" t="str">
        <f>IF(COLUMNS($C103:D103)&gt;$K103*2,"",INDEX('NOAA Tides Rangiroa'!$D:$D,MATCH($A103,'NOAA Tides Rangiroa'!$A:$A,0)+1-1))</f>
        <v>H</v>
      </c>
      <c r="E103" s="85">
        <f>IF(COLUMNS($C103:E103)&gt;$K103*2,"",INDEX('NOAA Tides Rangiroa'!$C:$C,MATCH($A103,'NOAA Tides Rangiroa'!$A:$A,0)+2-1))</f>
        <v>0.3958333333333333</v>
      </c>
      <c r="F103" s="85" t="str">
        <f>IF(COLUMNS($C103:F103)&gt;$K103*2,"",INDEX('NOAA Tides Rangiroa'!$D:$D,MATCH($A103,'NOAA Tides Rangiroa'!$A:$A,0)+2-1))</f>
        <v>L</v>
      </c>
      <c r="G103" s="85">
        <f>IF(COLUMNS($C103:G103)&gt;$K103*2,"",INDEX('NOAA Tides Rangiroa'!$C:$C,MATCH($A103,'NOAA Tides Rangiroa'!$A:$A,0)+3-1))</f>
        <v>0.6513888888888889</v>
      </c>
      <c r="H103" s="85" t="str">
        <f>IF(COLUMNS($C103:H103)&gt;$K103*2,"",INDEX('NOAA Tides Rangiroa'!$D:$D,MATCH($A103,'NOAA Tides Rangiroa'!$A:$A,0)+3-1))</f>
        <v>H</v>
      </c>
      <c r="I103" s="85">
        <f>IF(COLUMNS($C103:I103)&gt;$K103*2,"",INDEX('NOAA Tides Rangiroa'!$C:$C,MATCH($A103,'NOAA Tides Rangiroa'!$A:$A,0)+4-1))</f>
        <v>0.9090277777777778</v>
      </c>
      <c r="J103" s="85" t="str">
        <f>IF(COLUMNS($C103:J103)&gt;$K103*2,"",INDEX('NOAA Tides Rangiroa'!$D:$D,MATCH($A103,'NOAA Tides Rangiroa'!$A:$A,0)+4-1))</f>
        <v>L</v>
      </c>
      <c r="K103" s="84">
        <f>COUNTIF('NOAA Tides Rangiroa'!A:A,A103)</f>
        <v>4</v>
      </c>
    </row>
    <row r="104" spans="1:11" ht="12.75">
      <c r="A104" s="18">
        <v>41742</v>
      </c>
      <c r="B104" s="85" t="str">
        <f>IF(COLUMNS(B104:$B104)&gt;1,"",INDEX('NOAA Tides Rangiroa'!$B:$B,MATCH($A104,'NOAA Tides Rangiroa'!$A:$A,0)+COLUMNS(B104:$B104)-1))</f>
        <v>Sun</v>
      </c>
      <c r="C104" s="85">
        <f>IF(COLUMNS($C104:C104)&gt;$K104*2,"",INDEX('NOAA Tides Rangiroa'!$C:$C,MATCH($A104,'NOAA Tides Rangiroa'!$A:$A,0)+1-1))</f>
        <v>0.1625</v>
      </c>
      <c r="D104" s="85" t="str">
        <f>IF(COLUMNS($C104:D104)&gt;$K104*2,"",INDEX('NOAA Tides Rangiroa'!$D:$D,MATCH($A104,'NOAA Tides Rangiroa'!$A:$A,0)+1-1))</f>
        <v>H</v>
      </c>
      <c r="E104" s="85">
        <f>IF(COLUMNS($C104:E104)&gt;$K104*2,"",INDEX('NOAA Tides Rangiroa'!$C:$C,MATCH($A104,'NOAA Tides Rangiroa'!$A:$A,0)+2-1))</f>
        <v>0.42291666666666666</v>
      </c>
      <c r="F104" s="85" t="str">
        <f>IF(COLUMNS($C104:F104)&gt;$K104*2,"",INDEX('NOAA Tides Rangiroa'!$D:$D,MATCH($A104,'NOAA Tides Rangiroa'!$A:$A,0)+2-1))</f>
        <v>L</v>
      </c>
      <c r="G104" s="85">
        <f>IF(COLUMNS($C104:G104)&gt;$K104*2,"",INDEX('NOAA Tides Rangiroa'!$C:$C,MATCH($A104,'NOAA Tides Rangiroa'!$A:$A,0)+3-1))</f>
        <v>0.6777777777777777</v>
      </c>
      <c r="H104" s="85" t="str">
        <f>IF(COLUMNS($C104:H104)&gt;$K104*2,"",INDEX('NOAA Tides Rangiroa'!$D:$D,MATCH($A104,'NOAA Tides Rangiroa'!$A:$A,0)+3-1))</f>
        <v>H</v>
      </c>
      <c r="I104" s="85">
        <f>IF(COLUMNS($C104:I104)&gt;$K104*2,"",INDEX('NOAA Tides Rangiroa'!$C:$C,MATCH($A104,'NOAA Tides Rangiroa'!$A:$A,0)+4-1))</f>
        <v>0.9347222222222222</v>
      </c>
      <c r="J104" s="85" t="str">
        <f>IF(COLUMNS($C104:J104)&gt;$K104*2,"",INDEX('NOAA Tides Rangiroa'!$D:$D,MATCH($A104,'NOAA Tides Rangiroa'!$A:$A,0)+4-1))</f>
        <v>L</v>
      </c>
      <c r="K104" s="84">
        <f>COUNTIF('NOAA Tides Rangiroa'!A:A,A104)</f>
        <v>4</v>
      </c>
    </row>
    <row r="105" spans="1:11" ht="12.75">
      <c r="A105" s="18">
        <v>41743</v>
      </c>
      <c r="B105" s="85" t="str">
        <f>IF(COLUMNS(B105:$B105)&gt;1,"",INDEX('NOAA Tides Rangiroa'!$B:$B,MATCH($A105,'NOAA Tides Rangiroa'!$A:$A,0)+COLUMNS(B105:$B105)-1))</f>
        <v>Mon</v>
      </c>
      <c r="C105" s="85">
        <f>IF(COLUMNS($C105:C105)&gt;$K105*2,"",INDEX('NOAA Tides Rangiroa'!$C:$C,MATCH($A105,'NOAA Tides Rangiroa'!$A:$A,0)+1-1))</f>
        <v>0.18958333333333333</v>
      </c>
      <c r="D105" s="85" t="str">
        <f>IF(COLUMNS($C105:D105)&gt;$K105*2,"",INDEX('NOAA Tides Rangiroa'!$D:$D,MATCH($A105,'NOAA Tides Rangiroa'!$A:$A,0)+1-1))</f>
        <v>H</v>
      </c>
      <c r="E105" s="85">
        <f>IF(COLUMNS($C105:E105)&gt;$K105*2,"",INDEX('NOAA Tides Rangiroa'!$C:$C,MATCH($A105,'NOAA Tides Rangiroa'!$A:$A,0)+2-1))</f>
        <v>0.4513888888888889</v>
      </c>
      <c r="F105" s="85" t="str">
        <f>IF(COLUMNS($C105:F105)&gt;$K105*2,"",INDEX('NOAA Tides Rangiroa'!$D:$D,MATCH($A105,'NOAA Tides Rangiroa'!$A:$A,0)+2-1))</f>
        <v>L</v>
      </c>
      <c r="G105" s="85">
        <f>IF(COLUMNS($C105:G105)&gt;$K105*2,"",INDEX('NOAA Tides Rangiroa'!$C:$C,MATCH($A105,'NOAA Tides Rangiroa'!$A:$A,0)+3-1))</f>
        <v>0.7062499999999999</v>
      </c>
      <c r="H105" s="85" t="str">
        <f>IF(COLUMNS($C105:H105)&gt;$K105*2,"",INDEX('NOAA Tides Rangiroa'!$D:$D,MATCH($A105,'NOAA Tides Rangiroa'!$A:$A,0)+3-1))</f>
        <v>H</v>
      </c>
      <c r="I105" s="85">
        <f>IF(COLUMNS($C105:I105)&gt;$K105*2,"",INDEX('NOAA Tides Rangiroa'!$C:$C,MATCH($A105,'NOAA Tides Rangiroa'!$A:$A,0)+4-1))</f>
        <v>0.9625</v>
      </c>
      <c r="J105" s="85" t="str">
        <f>IF(COLUMNS($C105:J105)&gt;$K105*2,"",INDEX('NOAA Tides Rangiroa'!$D:$D,MATCH($A105,'NOAA Tides Rangiroa'!$A:$A,0)+4-1))</f>
        <v>L</v>
      </c>
      <c r="K105" s="84">
        <f>COUNTIF('NOAA Tides Rangiroa'!A:A,A105)</f>
        <v>4</v>
      </c>
    </row>
    <row r="106" spans="1:11" ht="12.75">
      <c r="A106" s="18">
        <v>41744</v>
      </c>
      <c r="B106" s="85" t="str">
        <f>IF(COLUMNS(B106:$B106)&gt;1,"",INDEX('NOAA Tides Rangiroa'!$B:$B,MATCH($A106,'NOAA Tides Rangiroa'!$A:$A,0)+COLUMNS(B106:$B106)-1))</f>
        <v>Tue</v>
      </c>
      <c r="C106" s="85">
        <f>IF(COLUMNS($C106:C106)&gt;$K106*2,"",INDEX('NOAA Tides Rangiroa'!$C:$C,MATCH($A106,'NOAA Tides Rangiroa'!$A:$A,0)+1-1))</f>
        <v>0.21805555555555556</v>
      </c>
      <c r="D106" s="85" t="str">
        <f>IF(COLUMNS($C106:D106)&gt;$K106*2,"",INDEX('NOAA Tides Rangiroa'!$D:$D,MATCH($A106,'NOAA Tides Rangiroa'!$A:$A,0)+1-1))</f>
        <v>H</v>
      </c>
      <c r="E106" s="85">
        <f>IF(COLUMNS($C106:E106)&gt;$K106*2,"",INDEX('NOAA Tides Rangiroa'!$C:$C,MATCH($A106,'NOAA Tides Rangiroa'!$A:$A,0)+2-1))</f>
        <v>0.48125</v>
      </c>
      <c r="F106" s="85" t="str">
        <f>IF(COLUMNS($C106:F106)&gt;$K106*2,"",INDEX('NOAA Tides Rangiroa'!$D:$D,MATCH($A106,'NOAA Tides Rangiroa'!$A:$A,0)+2-1))</f>
        <v>L</v>
      </c>
      <c r="G106" s="85">
        <f>IF(COLUMNS($C106:G106)&gt;$K106*2,"",INDEX('NOAA Tides Rangiroa'!$C:$C,MATCH($A106,'NOAA Tides Rangiroa'!$A:$A,0)+3-1))</f>
        <v>0.7361111111111112</v>
      </c>
      <c r="H106" s="85" t="str">
        <f>IF(COLUMNS($C106:H106)&gt;$K106*2,"",INDEX('NOAA Tides Rangiroa'!$D:$D,MATCH($A106,'NOAA Tides Rangiroa'!$A:$A,0)+3-1))</f>
        <v>H</v>
      </c>
      <c r="I106" s="85">
        <f>IF(COLUMNS($C106:I106)&gt;$K106*2,"",INDEX('NOAA Tides Rangiroa'!$C:$C,MATCH($A106,'NOAA Tides Rangiroa'!$A:$A,0)+4-1))</f>
        <v>0.9916666666666667</v>
      </c>
      <c r="J106" s="85" t="str">
        <f>IF(COLUMNS($C106:J106)&gt;$K106*2,"",INDEX('NOAA Tides Rangiroa'!$D:$D,MATCH($A106,'NOAA Tides Rangiroa'!$A:$A,0)+4-1))</f>
        <v>L</v>
      </c>
      <c r="K106" s="84">
        <f>COUNTIF('NOAA Tides Rangiroa'!A:A,A106)</f>
        <v>4</v>
      </c>
    </row>
    <row r="107" spans="1:11" ht="12.75">
      <c r="A107" s="18">
        <v>41745</v>
      </c>
      <c r="B107" s="85" t="str">
        <f>IF(COLUMNS(B107:$B107)&gt;1,"",INDEX('NOAA Tides Rangiroa'!$B:$B,MATCH($A107,'NOAA Tides Rangiroa'!$A:$A,0)+COLUMNS(B107:$B107)-1))</f>
        <v>Wed</v>
      </c>
      <c r="C107" s="85">
        <f>IF(COLUMNS($C107:C107)&gt;$K107*2,"",INDEX('NOAA Tides Rangiroa'!$C:$C,MATCH($A107,'NOAA Tides Rangiroa'!$A:$A,0)+1-1))</f>
        <v>0.24861111111111112</v>
      </c>
      <c r="D107" s="85" t="str">
        <f>IF(COLUMNS($C107:D107)&gt;$K107*2,"",INDEX('NOAA Tides Rangiroa'!$D:$D,MATCH($A107,'NOAA Tides Rangiroa'!$A:$A,0)+1-1))</f>
        <v>H</v>
      </c>
      <c r="E107" s="85">
        <f>IF(COLUMNS($C107:E107)&gt;$K107*2,"",INDEX('NOAA Tides Rangiroa'!$C:$C,MATCH($A107,'NOAA Tides Rangiroa'!$A:$A,0)+2-1))</f>
        <v>0.513888888888889</v>
      </c>
      <c r="F107" s="85" t="str">
        <f>IF(COLUMNS($C107:F107)&gt;$K107*2,"",INDEX('NOAA Tides Rangiroa'!$D:$D,MATCH($A107,'NOAA Tides Rangiroa'!$A:$A,0)+2-1))</f>
        <v>L</v>
      </c>
      <c r="G107" s="85">
        <f>IF(COLUMNS($C107:G107)&gt;$K107*2,"",INDEX('NOAA Tides Rangiroa'!$C:$C,MATCH($A107,'NOAA Tides Rangiroa'!$A:$A,0)+3-1))</f>
        <v>0.7687499999999999</v>
      </c>
      <c r="H107" s="85" t="str">
        <f>IF(COLUMNS($C107:H107)&gt;$K107*2,"",INDEX('NOAA Tides Rangiroa'!$D:$D,MATCH($A107,'NOAA Tides Rangiroa'!$A:$A,0)+3-1))</f>
        <v>H</v>
      </c>
      <c r="I107" s="85" t="str">
        <f>IF(COLUMNS($C107:I107)&gt;$K107*2,"",INDEX('NOAA Tides Rangiroa'!$C:$C,MATCH($A107,'NOAA Tides Rangiroa'!$A:$A,0)+4-1))</f>
        <v/>
      </c>
      <c r="J107" s="85" t="str">
        <f>IF(COLUMNS($C107:J107)&gt;$K107*2,"",INDEX('NOAA Tides Rangiroa'!$D:$D,MATCH($A107,'NOAA Tides Rangiroa'!$A:$A,0)+4-1))</f>
        <v/>
      </c>
      <c r="K107" s="84">
        <f>COUNTIF('NOAA Tides Rangiroa'!A:A,A107)</f>
        <v>3</v>
      </c>
    </row>
    <row r="108" spans="1:11" ht="12.75">
      <c r="A108" s="18">
        <v>41746</v>
      </c>
      <c r="B108" s="85" t="str">
        <f>IF(COLUMNS(B108:$B108)&gt;1,"",INDEX('NOAA Tides Rangiroa'!$B:$B,MATCH($A108,'NOAA Tides Rangiroa'!$A:$A,0)+COLUMNS(B108:$B108)-1))</f>
        <v>Thu</v>
      </c>
      <c r="C108" s="85">
        <f>IF(COLUMNS($C108:C108)&gt;$K108*2,"",INDEX('NOAA Tides Rangiroa'!$C:$C,MATCH($A108,'NOAA Tides Rangiroa'!$A:$A,0)+1-1))</f>
        <v>0.02361111111111111</v>
      </c>
      <c r="D108" s="85" t="str">
        <f>IF(COLUMNS($C108:D108)&gt;$K108*2,"",INDEX('NOAA Tides Rangiroa'!$D:$D,MATCH($A108,'NOAA Tides Rangiroa'!$A:$A,0)+1-1))</f>
        <v>L</v>
      </c>
      <c r="E108" s="85">
        <f>IF(COLUMNS($C108:E108)&gt;$K108*2,"",INDEX('NOAA Tides Rangiroa'!$C:$C,MATCH($A108,'NOAA Tides Rangiroa'!$A:$A,0)+2-1))</f>
        <v>0.28194444444444444</v>
      </c>
      <c r="F108" s="85" t="str">
        <f>IF(COLUMNS($C108:F108)&gt;$K108*2,"",INDEX('NOAA Tides Rangiroa'!$D:$D,MATCH($A108,'NOAA Tides Rangiroa'!$A:$A,0)+2-1))</f>
        <v>H</v>
      </c>
      <c r="G108" s="85">
        <f>IF(COLUMNS($C108:G108)&gt;$K108*2,"",INDEX('NOAA Tides Rangiroa'!$C:$C,MATCH($A108,'NOAA Tides Rangiroa'!$A:$A,0)+3-1))</f>
        <v>0.548611111111111</v>
      </c>
      <c r="H108" s="85" t="str">
        <f>IF(COLUMNS($C108:H108)&gt;$K108*2,"",INDEX('NOAA Tides Rangiroa'!$D:$D,MATCH($A108,'NOAA Tides Rangiroa'!$A:$A,0)+3-1))</f>
        <v>L</v>
      </c>
      <c r="I108" s="85">
        <f>IF(COLUMNS($C108:I108)&gt;$K108*2,"",INDEX('NOAA Tides Rangiroa'!$C:$C,MATCH($A108,'NOAA Tides Rangiroa'!$A:$A,0)+4-1))</f>
        <v>0.8041666666666667</v>
      </c>
      <c r="J108" s="85" t="str">
        <f>IF(COLUMNS($C108:J108)&gt;$K108*2,"",INDEX('NOAA Tides Rangiroa'!$D:$D,MATCH($A108,'NOAA Tides Rangiroa'!$A:$A,0)+4-1))</f>
        <v>H</v>
      </c>
      <c r="K108" s="84">
        <f>COUNTIF('NOAA Tides Rangiroa'!A:A,A108)</f>
        <v>4</v>
      </c>
    </row>
    <row r="109" spans="1:11" ht="12.75">
      <c r="A109" s="18">
        <v>41747</v>
      </c>
      <c r="B109" s="85" t="str">
        <f>IF(COLUMNS(B109:$B109)&gt;1,"",INDEX('NOAA Tides Rangiroa'!$B:$B,MATCH($A109,'NOAA Tides Rangiroa'!$A:$A,0)+COLUMNS(B109:$B109)-1))</f>
        <v>Fri</v>
      </c>
      <c r="C109" s="85">
        <f>IF(COLUMNS($C109:C109)&gt;$K109*2,"",INDEX('NOAA Tides Rangiroa'!$C:$C,MATCH($A109,'NOAA Tides Rangiroa'!$A:$A,0)+1-1))</f>
        <v>0.05902777777777778</v>
      </c>
      <c r="D109" s="85" t="str">
        <f>IF(COLUMNS($C109:D109)&gt;$K109*2,"",INDEX('NOAA Tides Rangiroa'!$D:$D,MATCH($A109,'NOAA Tides Rangiroa'!$A:$A,0)+1-1))</f>
        <v>L</v>
      </c>
      <c r="E109" s="85">
        <f>IF(COLUMNS($C109:E109)&gt;$K109*2,"",INDEX('NOAA Tides Rangiroa'!$C:$C,MATCH($A109,'NOAA Tides Rangiroa'!$A:$A,0)+2-1))</f>
        <v>0.31875000000000003</v>
      </c>
      <c r="F109" s="85" t="str">
        <f>IF(COLUMNS($C109:F109)&gt;$K109*2,"",INDEX('NOAA Tides Rangiroa'!$D:$D,MATCH($A109,'NOAA Tides Rangiroa'!$A:$A,0)+2-1))</f>
        <v>H</v>
      </c>
      <c r="G109" s="85">
        <f>IF(COLUMNS($C109:G109)&gt;$K109*2,"",INDEX('NOAA Tides Rangiroa'!$C:$C,MATCH($A109,'NOAA Tides Rangiroa'!$A:$A,0)+3-1))</f>
        <v>0.5875</v>
      </c>
      <c r="H109" s="85" t="str">
        <f>IF(COLUMNS($C109:H109)&gt;$K109*2,"",INDEX('NOAA Tides Rangiroa'!$D:$D,MATCH($A109,'NOAA Tides Rangiroa'!$A:$A,0)+3-1))</f>
        <v>L</v>
      </c>
      <c r="I109" s="85">
        <f>IF(COLUMNS($C109:I109)&gt;$K109*2,"",INDEX('NOAA Tides Rangiroa'!$C:$C,MATCH($A109,'NOAA Tides Rangiroa'!$A:$A,0)+4-1))</f>
        <v>0.84375</v>
      </c>
      <c r="J109" s="85" t="str">
        <f>IF(COLUMNS($C109:J109)&gt;$K109*2,"",INDEX('NOAA Tides Rangiroa'!$D:$D,MATCH($A109,'NOAA Tides Rangiroa'!$A:$A,0)+4-1))</f>
        <v>H</v>
      </c>
      <c r="K109" s="84">
        <f>COUNTIF('NOAA Tides Rangiroa'!A:A,A109)</f>
        <v>4</v>
      </c>
    </row>
    <row r="110" spans="1:11" ht="12.75">
      <c r="A110" s="18">
        <v>41748</v>
      </c>
      <c r="B110" s="85" t="str">
        <f>IF(COLUMNS(B110:$B110)&gt;1,"",INDEX('NOAA Tides Rangiroa'!$B:$B,MATCH($A110,'NOAA Tides Rangiroa'!$A:$A,0)+COLUMNS(B110:$B110)-1))</f>
        <v>Sat</v>
      </c>
      <c r="C110" s="85">
        <f>IF(COLUMNS($C110:C110)&gt;$K110*2,"",INDEX('NOAA Tides Rangiroa'!$C:$C,MATCH($A110,'NOAA Tides Rangiroa'!$A:$A,0)+1-1))</f>
        <v>0.09861111111111111</v>
      </c>
      <c r="D110" s="85" t="str">
        <f>IF(COLUMNS($C110:D110)&gt;$K110*2,"",INDEX('NOAA Tides Rangiroa'!$D:$D,MATCH($A110,'NOAA Tides Rangiroa'!$A:$A,0)+1-1))</f>
        <v>L</v>
      </c>
      <c r="E110" s="85">
        <f>IF(COLUMNS($C110:E110)&gt;$K110*2,"",INDEX('NOAA Tides Rangiroa'!$C:$C,MATCH($A110,'NOAA Tides Rangiroa'!$A:$A,0)+2-1))</f>
        <v>0.3590277777777778</v>
      </c>
      <c r="F110" s="85" t="str">
        <f>IF(COLUMNS($C110:F110)&gt;$K110*2,"",INDEX('NOAA Tides Rangiroa'!$D:$D,MATCH($A110,'NOAA Tides Rangiroa'!$A:$A,0)+2-1))</f>
        <v>H</v>
      </c>
      <c r="G110" s="85">
        <f>IF(COLUMNS($C110:G110)&gt;$K110*2,"",INDEX('NOAA Tides Rangiroa'!$C:$C,MATCH($A110,'NOAA Tides Rangiroa'!$A:$A,0)+3-1))</f>
        <v>0.6298611111111111</v>
      </c>
      <c r="H110" s="85" t="str">
        <f>IF(COLUMNS($C110:H110)&gt;$K110*2,"",INDEX('NOAA Tides Rangiroa'!$D:$D,MATCH($A110,'NOAA Tides Rangiroa'!$A:$A,0)+3-1))</f>
        <v>L</v>
      </c>
      <c r="I110" s="85">
        <f>IF(COLUMNS($C110:I110)&gt;$K110*2,"",INDEX('NOAA Tides Rangiroa'!$C:$C,MATCH($A110,'NOAA Tides Rangiroa'!$A:$A,0)+4-1))</f>
        <v>0.8868055555555556</v>
      </c>
      <c r="J110" s="85" t="str">
        <f>IF(COLUMNS($C110:J110)&gt;$K110*2,"",INDEX('NOAA Tides Rangiroa'!$D:$D,MATCH($A110,'NOAA Tides Rangiroa'!$A:$A,0)+4-1))</f>
        <v>H</v>
      </c>
      <c r="K110" s="84">
        <f>COUNTIF('NOAA Tides Rangiroa'!A:A,A110)</f>
        <v>4</v>
      </c>
    </row>
    <row r="111" spans="1:11" ht="12.75">
      <c r="A111" s="18">
        <v>41749</v>
      </c>
      <c r="B111" s="85" t="str">
        <f>IF(COLUMNS(B111:$B111)&gt;1,"",INDEX('NOAA Tides Rangiroa'!$B:$B,MATCH($A111,'NOAA Tides Rangiroa'!$A:$A,0)+COLUMNS(B111:$B111)-1))</f>
        <v>Sun</v>
      </c>
      <c r="C111" s="85">
        <f>IF(COLUMNS($C111:C111)&gt;$K111*2,"",INDEX('NOAA Tides Rangiroa'!$C:$C,MATCH($A111,'NOAA Tides Rangiroa'!$A:$A,0)+1-1))</f>
        <v>0.14166666666666666</v>
      </c>
      <c r="D111" s="85" t="str">
        <f>IF(COLUMNS($C111:D111)&gt;$K111*2,"",INDEX('NOAA Tides Rangiroa'!$D:$D,MATCH($A111,'NOAA Tides Rangiroa'!$A:$A,0)+1-1))</f>
        <v>L</v>
      </c>
      <c r="E111" s="85">
        <f>IF(COLUMNS($C111:E111)&gt;$K111*2,"",INDEX('NOAA Tides Rangiroa'!$C:$C,MATCH($A111,'NOAA Tides Rangiroa'!$A:$A,0)+2-1))</f>
        <v>0.40208333333333335</v>
      </c>
      <c r="F111" s="85" t="str">
        <f>IF(COLUMNS($C111:F111)&gt;$K111*2,"",INDEX('NOAA Tides Rangiroa'!$D:$D,MATCH($A111,'NOAA Tides Rangiroa'!$A:$A,0)+2-1))</f>
        <v>H</v>
      </c>
      <c r="G111" s="85">
        <f>IF(COLUMNS($C111:G111)&gt;$K111*2,"",INDEX('NOAA Tides Rangiroa'!$C:$C,MATCH($A111,'NOAA Tides Rangiroa'!$A:$A,0)+3-1))</f>
        <v>0.6736111111111112</v>
      </c>
      <c r="H111" s="85" t="str">
        <f>IF(COLUMNS($C111:H111)&gt;$K111*2,"",INDEX('NOAA Tides Rangiroa'!$D:$D,MATCH($A111,'NOAA Tides Rangiroa'!$A:$A,0)+3-1))</f>
        <v>L</v>
      </c>
      <c r="I111" s="85">
        <f>IF(COLUMNS($C111:I111)&gt;$K111*2,"",INDEX('NOAA Tides Rangiroa'!$C:$C,MATCH($A111,'NOAA Tides Rangiroa'!$A:$A,0)+4-1))</f>
        <v>0.9319444444444445</v>
      </c>
      <c r="J111" s="85" t="str">
        <f>IF(COLUMNS($C111:J111)&gt;$K111*2,"",INDEX('NOAA Tides Rangiroa'!$D:$D,MATCH($A111,'NOAA Tides Rangiroa'!$A:$A,0)+4-1))</f>
        <v>H</v>
      </c>
      <c r="K111" s="84">
        <f>COUNTIF('NOAA Tides Rangiroa'!A:A,A111)</f>
        <v>4</v>
      </c>
    </row>
    <row r="112" spans="1:11" ht="12.75">
      <c r="A112" s="18">
        <v>41750</v>
      </c>
      <c r="B112" s="85" t="str">
        <f>IF(COLUMNS(B112:$B112)&gt;1,"",INDEX('NOAA Tides Rangiroa'!$B:$B,MATCH($A112,'NOAA Tides Rangiroa'!$A:$A,0)+COLUMNS(B112:$B112)-1))</f>
        <v>Mon</v>
      </c>
      <c r="C112" s="85">
        <f>IF(COLUMNS($C112:C112)&gt;$K112*2,"",INDEX('NOAA Tides Rangiroa'!$C:$C,MATCH($A112,'NOAA Tides Rangiroa'!$A:$A,0)+1-1))</f>
        <v>0.18680555555555556</v>
      </c>
      <c r="D112" s="85" t="str">
        <f>IF(COLUMNS($C112:D112)&gt;$K112*2,"",INDEX('NOAA Tides Rangiroa'!$D:$D,MATCH($A112,'NOAA Tides Rangiroa'!$A:$A,0)+1-1))</f>
        <v>L</v>
      </c>
      <c r="E112" s="85">
        <f>IF(COLUMNS($C112:E112)&gt;$K112*2,"",INDEX('NOAA Tides Rangiroa'!$C:$C,MATCH($A112,'NOAA Tides Rangiroa'!$A:$A,0)+2-1))</f>
        <v>0.4465277777777778</v>
      </c>
      <c r="F112" s="85" t="str">
        <f>IF(COLUMNS($C112:F112)&gt;$K112*2,"",INDEX('NOAA Tides Rangiroa'!$D:$D,MATCH($A112,'NOAA Tides Rangiroa'!$A:$A,0)+2-1))</f>
        <v>H</v>
      </c>
      <c r="G112" s="85">
        <f>IF(COLUMNS($C112:G112)&gt;$K112*2,"",INDEX('NOAA Tides Rangiroa'!$C:$C,MATCH($A112,'NOAA Tides Rangiroa'!$A:$A,0)+3-1))</f>
        <v>0.7180555555555556</v>
      </c>
      <c r="H112" s="85" t="str">
        <f>IF(COLUMNS($C112:H112)&gt;$K112*2,"",INDEX('NOAA Tides Rangiroa'!$D:$D,MATCH($A112,'NOAA Tides Rangiroa'!$A:$A,0)+3-1))</f>
        <v>L</v>
      </c>
      <c r="I112" s="85">
        <f>IF(COLUMNS($C112:I112)&gt;$K112*2,"",INDEX('NOAA Tides Rangiroa'!$C:$C,MATCH($A112,'NOAA Tides Rangiroa'!$A:$A,0)+4-1))</f>
        <v>0.9770833333333333</v>
      </c>
      <c r="J112" s="85" t="str">
        <f>IF(COLUMNS($C112:J112)&gt;$K112*2,"",INDEX('NOAA Tides Rangiroa'!$D:$D,MATCH($A112,'NOAA Tides Rangiroa'!$A:$A,0)+4-1))</f>
        <v>H</v>
      </c>
      <c r="K112" s="84">
        <f>COUNTIF('NOAA Tides Rangiroa'!A:A,A112)</f>
        <v>4</v>
      </c>
    </row>
    <row r="113" spans="1:11" ht="12.75">
      <c r="A113" s="18">
        <v>41751</v>
      </c>
      <c r="B113" s="85" t="str">
        <f>IF(COLUMNS(B113:$B113)&gt;1,"",INDEX('NOAA Tides Rangiroa'!$B:$B,MATCH($A113,'NOAA Tides Rangiroa'!$A:$A,0)+COLUMNS(B113:$B113)-1))</f>
        <v>Tue</v>
      </c>
      <c r="C113" s="85">
        <f>IF(COLUMNS($C113:C113)&gt;$K113*2,"",INDEX('NOAA Tides Rangiroa'!$C:$C,MATCH($A113,'NOAA Tides Rangiroa'!$A:$A,0)+1-1))</f>
        <v>0.23194444444444443</v>
      </c>
      <c r="D113" s="85" t="str">
        <f>IF(COLUMNS($C113:D113)&gt;$K113*2,"",INDEX('NOAA Tides Rangiroa'!$D:$D,MATCH($A113,'NOAA Tides Rangiroa'!$A:$A,0)+1-1))</f>
        <v>L</v>
      </c>
      <c r="E113" s="85">
        <f>IF(COLUMNS($C113:E113)&gt;$K113*2,"",INDEX('NOAA Tides Rangiroa'!$C:$C,MATCH($A113,'NOAA Tides Rangiroa'!$A:$A,0)+2-1))</f>
        <v>0.4902777777777778</v>
      </c>
      <c r="F113" s="85" t="str">
        <f>IF(COLUMNS($C113:F113)&gt;$K113*2,"",INDEX('NOAA Tides Rangiroa'!$D:$D,MATCH($A113,'NOAA Tides Rangiroa'!$A:$A,0)+2-1))</f>
        <v>H</v>
      </c>
      <c r="G113" s="85">
        <f>IF(COLUMNS($C113:G113)&gt;$K113*2,"",INDEX('NOAA Tides Rangiroa'!$C:$C,MATCH($A113,'NOAA Tides Rangiroa'!$A:$A,0)+3-1))</f>
        <v>0.7597222222222223</v>
      </c>
      <c r="H113" s="85" t="str">
        <f>IF(COLUMNS($C113:H113)&gt;$K113*2,"",INDEX('NOAA Tides Rangiroa'!$D:$D,MATCH($A113,'NOAA Tides Rangiroa'!$A:$A,0)+3-1))</f>
        <v>L</v>
      </c>
      <c r="I113" s="85" t="str">
        <f>IF(COLUMNS($C113:I113)&gt;$K113*2,"",INDEX('NOAA Tides Rangiroa'!$C:$C,MATCH($A113,'NOAA Tides Rangiroa'!$A:$A,0)+4-1))</f>
        <v/>
      </c>
      <c r="J113" s="85" t="str">
        <f>IF(COLUMNS($C113:J113)&gt;$K113*2,"",INDEX('NOAA Tides Rangiroa'!$D:$D,MATCH($A113,'NOAA Tides Rangiroa'!$A:$A,0)+4-1))</f>
        <v/>
      </c>
      <c r="K113" s="84">
        <f>COUNTIF('NOAA Tides Rangiroa'!A:A,A113)</f>
        <v>3</v>
      </c>
    </row>
    <row r="114" spans="1:11" ht="12.75">
      <c r="A114" s="18">
        <v>41752</v>
      </c>
      <c r="B114" s="85" t="str">
        <f>IF(COLUMNS(B114:$B114)&gt;1,"",INDEX('NOAA Tides Rangiroa'!$B:$B,MATCH($A114,'NOAA Tides Rangiroa'!$A:$A,0)+COLUMNS(B114:$B114)-1))</f>
        <v>Wed</v>
      </c>
      <c r="C114" s="85">
        <f>IF(COLUMNS($C114:C114)&gt;$K114*2,"",INDEX('NOAA Tides Rangiroa'!$C:$C,MATCH($A114,'NOAA Tides Rangiroa'!$A:$A,0)+1-1))</f>
        <v>0.01875</v>
      </c>
      <c r="D114" s="85" t="str">
        <f>IF(COLUMNS($C114:D114)&gt;$K114*2,"",INDEX('NOAA Tides Rangiroa'!$D:$D,MATCH($A114,'NOAA Tides Rangiroa'!$A:$A,0)+1-1))</f>
        <v>H</v>
      </c>
      <c r="E114" s="85">
        <f>IF(COLUMNS($C114:E114)&gt;$K114*2,"",INDEX('NOAA Tides Rangiroa'!$C:$C,MATCH($A114,'NOAA Tides Rangiroa'!$A:$A,0)+2-1))</f>
        <v>0.27499999999999997</v>
      </c>
      <c r="F114" s="85" t="str">
        <f>IF(COLUMNS($C114:F114)&gt;$K114*2,"",INDEX('NOAA Tides Rangiroa'!$D:$D,MATCH($A114,'NOAA Tides Rangiroa'!$A:$A,0)+2-1))</f>
        <v>L</v>
      </c>
      <c r="G114" s="85">
        <f>IF(COLUMNS($C114:G114)&gt;$K114*2,"",INDEX('NOAA Tides Rangiroa'!$C:$C,MATCH($A114,'NOAA Tides Rangiroa'!$A:$A,0)+3-1))</f>
        <v>0.5319444444444444</v>
      </c>
      <c r="H114" s="85" t="str">
        <f>IF(COLUMNS($C114:H114)&gt;$K114*2,"",INDEX('NOAA Tides Rangiroa'!$D:$D,MATCH($A114,'NOAA Tides Rangiroa'!$A:$A,0)+3-1))</f>
        <v>H</v>
      </c>
      <c r="I114" s="85">
        <f>IF(COLUMNS($C114:I114)&gt;$K114*2,"",INDEX('NOAA Tides Rangiroa'!$C:$C,MATCH($A114,'NOAA Tides Rangiroa'!$A:$A,0)+4-1))</f>
        <v>0.7993055555555556</v>
      </c>
      <c r="J114" s="85" t="str">
        <f>IF(COLUMNS($C114:J114)&gt;$K114*2,"",INDEX('NOAA Tides Rangiroa'!$D:$D,MATCH($A114,'NOAA Tides Rangiroa'!$A:$A,0)+4-1))</f>
        <v>L</v>
      </c>
      <c r="K114" s="84">
        <f>COUNTIF('NOAA Tides Rangiroa'!A:A,A114)</f>
        <v>4</v>
      </c>
    </row>
    <row r="115" spans="1:11" ht="12.75">
      <c r="A115" s="18">
        <v>41753</v>
      </c>
      <c r="B115" s="85" t="str">
        <f>IF(COLUMNS(B115:$B115)&gt;1,"",INDEX('NOAA Tides Rangiroa'!$B:$B,MATCH($A115,'NOAA Tides Rangiroa'!$A:$A,0)+COLUMNS(B115:$B115)-1))</f>
        <v>Thu</v>
      </c>
      <c r="C115" s="85">
        <f>IF(COLUMNS($C115:C115)&gt;$K115*2,"",INDEX('NOAA Tides Rangiroa'!$C:$C,MATCH($A115,'NOAA Tides Rangiroa'!$A:$A,0)+1-1))</f>
        <v>0.05833333333333333</v>
      </c>
      <c r="D115" s="85" t="str">
        <f>IF(COLUMNS($C115:D115)&gt;$K115*2,"",INDEX('NOAA Tides Rangiroa'!$D:$D,MATCH($A115,'NOAA Tides Rangiroa'!$A:$A,0)+1-1))</f>
        <v>H</v>
      </c>
      <c r="E115" s="85">
        <f>IF(COLUMNS($C115:E115)&gt;$K115*2,"",INDEX('NOAA Tides Rangiroa'!$C:$C,MATCH($A115,'NOAA Tides Rangiroa'!$A:$A,0)+2-1))</f>
        <v>0.3159722222222222</v>
      </c>
      <c r="F115" s="85" t="str">
        <f>IF(COLUMNS($C115:F115)&gt;$K115*2,"",INDEX('NOAA Tides Rangiroa'!$D:$D,MATCH($A115,'NOAA Tides Rangiroa'!$A:$A,0)+2-1))</f>
        <v>L</v>
      </c>
      <c r="G115" s="85">
        <f>IF(COLUMNS($C115:G115)&gt;$K115*2,"",INDEX('NOAA Tides Rangiroa'!$C:$C,MATCH($A115,'NOAA Tides Rangiroa'!$A:$A,0)+3-1))</f>
        <v>0.5715277777777777</v>
      </c>
      <c r="H115" s="85" t="str">
        <f>IF(COLUMNS($C115:H115)&gt;$K115*2,"",INDEX('NOAA Tides Rangiroa'!$D:$D,MATCH($A115,'NOAA Tides Rangiroa'!$A:$A,0)+3-1))</f>
        <v>H</v>
      </c>
      <c r="I115" s="85">
        <f>IF(COLUMNS($C115:I115)&gt;$K115*2,"",INDEX('NOAA Tides Rangiroa'!$C:$C,MATCH($A115,'NOAA Tides Rangiroa'!$A:$A,0)+4-1))</f>
        <v>0.8354166666666667</v>
      </c>
      <c r="J115" s="85" t="str">
        <f>IF(COLUMNS($C115:J115)&gt;$K115*2,"",INDEX('NOAA Tides Rangiroa'!$D:$D,MATCH($A115,'NOAA Tides Rangiroa'!$A:$A,0)+4-1))</f>
        <v>L</v>
      </c>
      <c r="K115" s="84">
        <f>COUNTIF('NOAA Tides Rangiroa'!A:A,A115)</f>
        <v>4</v>
      </c>
    </row>
    <row r="116" spans="1:11" ht="12.75">
      <c r="A116" s="18">
        <v>41754</v>
      </c>
      <c r="B116" s="85" t="str">
        <f>IF(COLUMNS(B116:$B116)&gt;1,"",INDEX('NOAA Tides Rangiroa'!$B:$B,MATCH($A116,'NOAA Tides Rangiroa'!$A:$A,0)+COLUMNS(B116:$B116)-1))</f>
        <v>Fri</v>
      </c>
      <c r="C116" s="85">
        <f>IF(COLUMNS($C116:C116)&gt;$K116*2,"",INDEX('NOAA Tides Rangiroa'!$C:$C,MATCH($A116,'NOAA Tides Rangiroa'!$A:$A,0)+1-1))</f>
        <v>0.09444444444444444</v>
      </c>
      <c r="D116" s="85" t="str">
        <f>IF(COLUMNS($C116:D116)&gt;$K116*2,"",INDEX('NOAA Tides Rangiroa'!$D:$D,MATCH($A116,'NOAA Tides Rangiroa'!$A:$A,0)+1-1))</f>
        <v>H</v>
      </c>
      <c r="E116" s="85">
        <f>IF(COLUMNS($C116:E116)&gt;$K116*2,"",INDEX('NOAA Tides Rangiroa'!$C:$C,MATCH($A116,'NOAA Tides Rangiroa'!$A:$A,0)+2-1))</f>
        <v>0.3534722222222222</v>
      </c>
      <c r="F116" s="85" t="str">
        <f>IF(COLUMNS($C116:F116)&gt;$K116*2,"",INDEX('NOAA Tides Rangiroa'!$D:$D,MATCH($A116,'NOAA Tides Rangiroa'!$A:$A,0)+2-1))</f>
        <v>L</v>
      </c>
      <c r="G116" s="85">
        <f>IF(COLUMNS($C116:G116)&gt;$K116*2,"",INDEX('NOAA Tides Rangiroa'!$C:$C,MATCH($A116,'NOAA Tides Rangiroa'!$A:$A,0)+3-1))</f>
        <v>0.6083333333333333</v>
      </c>
      <c r="H116" s="85" t="str">
        <f>IF(COLUMNS($C116:H116)&gt;$K116*2,"",INDEX('NOAA Tides Rangiroa'!$D:$D,MATCH($A116,'NOAA Tides Rangiroa'!$A:$A,0)+3-1))</f>
        <v>H</v>
      </c>
      <c r="I116" s="85">
        <f>IF(COLUMNS($C116:I116)&gt;$K116*2,"",INDEX('NOAA Tides Rangiroa'!$C:$C,MATCH($A116,'NOAA Tides Rangiroa'!$A:$A,0)+4-1))</f>
        <v>0.8701388888888889</v>
      </c>
      <c r="J116" s="85" t="str">
        <f>IF(COLUMNS($C116:J116)&gt;$K116*2,"",INDEX('NOAA Tides Rangiroa'!$D:$D,MATCH($A116,'NOAA Tides Rangiroa'!$A:$A,0)+4-1))</f>
        <v>L</v>
      </c>
      <c r="K116" s="84">
        <f>COUNTIF('NOAA Tides Rangiroa'!A:A,A116)</f>
        <v>4</v>
      </c>
    </row>
    <row r="117" spans="1:11" ht="12.75">
      <c r="A117" s="18">
        <v>41755</v>
      </c>
      <c r="B117" s="85" t="str">
        <f>IF(COLUMNS(B117:$B117)&gt;1,"",INDEX('NOAA Tides Rangiroa'!$B:$B,MATCH($A117,'NOAA Tides Rangiroa'!$A:$A,0)+COLUMNS(B117:$B117)-1))</f>
        <v>Sat</v>
      </c>
      <c r="C117" s="85">
        <f>IF(COLUMNS($C117:C117)&gt;$K117*2,"",INDEX('NOAA Tides Rangiroa'!$C:$C,MATCH($A117,'NOAA Tides Rangiroa'!$A:$A,0)+1-1))</f>
        <v>0.12916666666666668</v>
      </c>
      <c r="D117" s="85" t="str">
        <f>IF(COLUMNS($C117:D117)&gt;$K117*2,"",INDEX('NOAA Tides Rangiroa'!$D:$D,MATCH($A117,'NOAA Tides Rangiroa'!$A:$A,0)+1-1))</f>
        <v>H</v>
      </c>
      <c r="E117" s="85">
        <f>IF(COLUMNS($C117:E117)&gt;$K117*2,"",INDEX('NOAA Tides Rangiroa'!$C:$C,MATCH($A117,'NOAA Tides Rangiroa'!$A:$A,0)+2-1))</f>
        <v>0.38958333333333334</v>
      </c>
      <c r="F117" s="85" t="str">
        <f>IF(COLUMNS($C117:F117)&gt;$K117*2,"",INDEX('NOAA Tides Rangiroa'!$D:$D,MATCH($A117,'NOAA Tides Rangiroa'!$A:$A,0)+2-1))</f>
        <v>L</v>
      </c>
      <c r="G117" s="85">
        <f>IF(COLUMNS($C117:G117)&gt;$K117*2,"",INDEX('NOAA Tides Rangiroa'!$C:$C,MATCH($A117,'NOAA Tides Rangiroa'!$A:$A,0)+3-1))</f>
        <v>0.6430555555555556</v>
      </c>
      <c r="H117" s="85" t="str">
        <f>IF(COLUMNS($C117:H117)&gt;$K117*2,"",INDEX('NOAA Tides Rangiroa'!$D:$D,MATCH($A117,'NOAA Tides Rangiroa'!$A:$A,0)+3-1))</f>
        <v>H</v>
      </c>
      <c r="I117" s="85">
        <f>IF(COLUMNS($C117:I117)&gt;$K117*2,"",INDEX('NOAA Tides Rangiroa'!$C:$C,MATCH($A117,'NOAA Tides Rangiroa'!$A:$A,0)+4-1))</f>
        <v>0.9027777777777778</v>
      </c>
      <c r="J117" s="85" t="str">
        <f>IF(COLUMNS($C117:J117)&gt;$K117*2,"",INDEX('NOAA Tides Rangiroa'!$D:$D,MATCH($A117,'NOAA Tides Rangiroa'!$A:$A,0)+4-1))</f>
        <v>L</v>
      </c>
      <c r="K117" s="84">
        <f>COUNTIF('NOAA Tides Rangiroa'!A:A,A117)</f>
        <v>4</v>
      </c>
    </row>
    <row r="118" spans="1:11" ht="12.75">
      <c r="A118" s="18">
        <v>41756</v>
      </c>
      <c r="B118" s="85" t="str">
        <f>IF(COLUMNS(B118:$B118)&gt;1,"",INDEX('NOAA Tides Rangiroa'!$B:$B,MATCH($A118,'NOAA Tides Rangiroa'!$A:$A,0)+COLUMNS(B118:$B118)-1))</f>
        <v>Sun</v>
      </c>
      <c r="C118" s="85">
        <f>IF(COLUMNS($C118:C118)&gt;$K118*2,"",INDEX('NOAA Tides Rangiroa'!$C:$C,MATCH($A118,'NOAA Tides Rangiroa'!$A:$A,0)+1-1))</f>
        <v>0.1625</v>
      </c>
      <c r="D118" s="85" t="str">
        <f>IF(COLUMNS($C118:D118)&gt;$K118*2,"",INDEX('NOAA Tides Rangiroa'!$D:$D,MATCH($A118,'NOAA Tides Rangiroa'!$A:$A,0)+1-1))</f>
        <v>H</v>
      </c>
      <c r="E118" s="85">
        <f>IF(COLUMNS($C118:E118)&gt;$K118*2,"",INDEX('NOAA Tides Rangiroa'!$C:$C,MATCH($A118,'NOAA Tides Rangiroa'!$A:$A,0)+2-1))</f>
        <v>0.42430555555555555</v>
      </c>
      <c r="F118" s="85" t="str">
        <f>IF(COLUMNS($C118:F118)&gt;$K118*2,"",INDEX('NOAA Tides Rangiroa'!$D:$D,MATCH($A118,'NOAA Tides Rangiroa'!$A:$A,0)+2-1))</f>
        <v>L</v>
      </c>
      <c r="G118" s="85">
        <f>IF(COLUMNS($C118:G118)&gt;$K118*2,"",INDEX('NOAA Tides Rangiroa'!$C:$C,MATCH($A118,'NOAA Tides Rangiroa'!$A:$A,0)+3-1))</f>
        <v>0.6763888888888889</v>
      </c>
      <c r="H118" s="85" t="str">
        <f>IF(COLUMNS($C118:H118)&gt;$K118*2,"",INDEX('NOAA Tides Rangiroa'!$D:$D,MATCH($A118,'NOAA Tides Rangiroa'!$A:$A,0)+3-1))</f>
        <v>H</v>
      </c>
      <c r="I118" s="85">
        <f>IF(COLUMNS($C118:I118)&gt;$K118*2,"",INDEX('NOAA Tides Rangiroa'!$C:$C,MATCH($A118,'NOAA Tides Rangiroa'!$A:$A,0)+4-1))</f>
        <v>0.9347222222222222</v>
      </c>
      <c r="J118" s="85" t="str">
        <f>IF(COLUMNS($C118:J118)&gt;$K118*2,"",INDEX('NOAA Tides Rangiroa'!$D:$D,MATCH($A118,'NOAA Tides Rangiroa'!$A:$A,0)+4-1))</f>
        <v>L</v>
      </c>
      <c r="K118" s="84">
        <f>COUNTIF('NOAA Tides Rangiroa'!A:A,A118)</f>
        <v>4</v>
      </c>
    </row>
    <row r="119" spans="1:11" ht="12.75">
      <c r="A119" s="18">
        <v>41757</v>
      </c>
      <c r="B119" s="85" t="str">
        <f>IF(COLUMNS(B119:$B119)&gt;1,"",INDEX('NOAA Tides Rangiroa'!$B:$B,MATCH($A119,'NOAA Tides Rangiroa'!$A:$A,0)+COLUMNS(B119:$B119)-1))</f>
        <v>Mon</v>
      </c>
      <c r="C119" s="85">
        <f>IF(COLUMNS($C119:C119)&gt;$K119*2,"",INDEX('NOAA Tides Rangiroa'!$C:$C,MATCH($A119,'NOAA Tides Rangiroa'!$A:$A,0)+1-1))</f>
        <v>0.1951388888888889</v>
      </c>
      <c r="D119" s="85" t="str">
        <f>IF(COLUMNS($C119:D119)&gt;$K119*2,"",INDEX('NOAA Tides Rangiroa'!$D:$D,MATCH($A119,'NOAA Tides Rangiroa'!$A:$A,0)+1-1))</f>
        <v>H</v>
      </c>
      <c r="E119" s="85">
        <f>IF(COLUMNS($C119:E119)&gt;$K119*2,"",INDEX('NOAA Tides Rangiroa'!$C:$C,MATCH($A119,'NOAA Tides Rangiroa'!$A:$A,0)+2-1))</f>
        <v>0.4576388888888889</v>
      </c>
      <c r="F119" s="85" t="str">
        <f>IF(COLUMNS($C119:F119)&gt;$K119*2,"",INDEX('NOAA Tides Rangiroa'!$D:$D,MATCH($A119,'NOAA Tides Rangiroa'!$A:$A,0)+2-1))</f>
        <v>L</v>
      </c>
      <c r="G119" s="85">
        <f>IF(COLUMNS($C119:G119)&gt;$K119*2,"",INDEX('NOAA Tides Rangiroa'!$C:$C,MATCH($A119,'NOAA Tides Rangiroa'!$A:$A,0)+3-1))</f>
        <v>0.7097222222222223</v>
      </c>
      <c r="H119" s="85" t="str">
        <f>IF(COLUMNS($C119:H119)&gt;$K119*2,"",INDEX('NOAA Tides Rangiroa'!$D:$D,MATCH($A119,'NOAA Tides Rangiroa'!$A:$A,0)+3-1))</f>
        <v>H</v>
      </c>
      <c r="I119" s="85">
        <f>IF(COLUMNS($C119:I119)&gt;$K119*2,"",INDEX('NOAA Tides Rangiroa'!$C:$C,MATCH($A119,'NOAA Tides Rangiroa'!$A:$A,0)+4-1))</f>
        <v>0.9666666666666667</v>
      </c>
      <c r="J119" s="85" t="str">
        <f>IF(COLUMNS($C119:J119)&gt;$K119*2,"",INDEX('NOAA Tides Rangiroa'!$D:$D,MATCH($A119,'NOAA Tides Rangiroa'!$A:$A,0)+4-1))</f>
        <v>L</v>
      </c>
      <c r="K119" s="84">
        <f>COUNTIF('NOAA Tides Rangiroa'!A:A,A119)</f>
        <v>4</v>
      </c>
    </row>
    <row r="120" spans="1:11" ht="12.75">
      <c r="A120" s="18">
        <v>41758</v>
      </c>
      <c r="B120" s="85" t="str">
        <f>IF(COLUMNS(B120:$B120)&gt;1,"",INDEX('NOAA Tides Rangiroa'!$B:$B,MATCH($A120,'NOAA Tides Rangiroa'!$A:$A,0)+COLUMNS(B120:$B120)-1))</f>
        <v>Tue</v>
      </c>
      <c r="C120" s="85">
        <f>IF(COLUMNS($C120:C120)&gt;$K120*2,"",INDEX('NOAA Tides Rangiroa'!$C:$C,MATCH($A120,'NOAA Tides Rangiroa'!$A:$A,0)+1-1))</f>
        <v>0.22708333333333333</v>
      </c>
      <c r="D120" s="85" t="str">
        <f>IF(COLUMNS($C120:D120)&gt;$K120*2,"",INDEX('NOAA Tides Rangiroa'!$D:$D,MATCH($A120,'NOAA Tides Rangiroa'!$A:$A,0)+1-1))</f>
        <v>H</v>
      </c>
      <c r="E120" s="85">
        <f>IF(COLUMNS($C120:E120)&gt;$K120*2,"",INDEX('NOAA Tides Rangiroa'!$C:$C,MATCH($A120,'NOAA Tides Rangiroa'!$A:$A,0)+2-1))</f>
        <v>0.4916666666666667</v>
      </c>
      <c r="F120" s="85" t="str">
        <f>IF(COLUMNS($C120:F120)&gt;$K120*2,"",INDEX('NOAA Tides Rangiroa'!$D:$D,MATCH($A120,'NOAA Tides Rangiroa'!$A:$A,0)+2-1))</f>
        <v>L</v>
      </c>
      <c r="G120" s="85">
        <f>IF(COLUMNS($C120:G120)&gt;$K120*2,"",INDEX('NOAA Tides Rangiroa'!$C:$C,MATCH($A120,'NOAA Tides Rangiroa'!$A:$A,0)+3-1))</f>
        <v>0.7423611111111111</v>
      </c>
      <c r="H120" s="85" t="str">
        <f>IF(COLUMNS($C120:H120)&gt;$K120*2,"",INDEX('NOAA Tides Rangiroa'!$D:$D,MATCH($A120,'NOAA Tides Rangiroa'!$A:$A,0)+3-1))</f>
        <v>H</v>
      </c>
      <c r="I120" s="85">
        <f>IF(COLUMNS($C120:I120)&gt;$K120*2,"",INDEX('NOAA Tides Rangiroa'!$C:$C,MATCH($A120,'NOAA Tides Rangiroa'!$A:$A,0)+4-1))</f>
        <v>0.9979166666666667</v>
      </c>
      <c r="J120" s="85" t="str">
        <f>IF(COLUMNS($C120:J120)&gt;$K120*2,"",INDEX('NOAA Tides Rangiroa'!$D:$D,MATCH($A120,'NOAA Tides Rangiroa'!$A:$A,0)+4-1))</f>
        <v>L</v>
      </c>
      <c r="K120" s="84">
        <f>COUNTIF('NOAA Tides Rangiroa'!A:A,A120)</f>
        <v>4</v>
      </c>
    </row>
    <row r="121" spans="1:11" ht="12.75">
      <c r="A121" s="18">
        <v>41759</v>
      </c>
      <c r="B121" s="85" t="str">
        <f>IF(COLUMNS(B121:$B121)&gt;1,"",INDEX('NOAA Tides Rangiroa'!$B:$B,MATCH($A121,'NOAA Tides Rangiroa'!$A:$A,0)+COLUMNS(B121:$B121)-1))</f>
        <v>Wed</v>
      </c>
      <c r="C121" s="85">
        <f>IF(COLUMNS($C121:C121)&gt;$K121*2,"",INDEX('NOAA Tides Rangiroa'!$C:$C,MATCH($A121,'NOAA Tides Rangiroa'!$A:$A,0)+1-1))</f>
        <v>0.2590277777777778</v>
      </c>
      <c r="D121" s="85" t="str">
        <f>IF(COLUMNS($C121:D121)&gt;$K121*2,"",INDEX('NOAA Tides Rangiroa'!$D:$D,MATCH($A121,'NOAA Tides Rangiroa'!$A:$A,0)+1-1))</f>
        <v>H</v>
      </c>
      <c r="E121" s="85">
        <f>IF(COLUMNS($C121:E121)&gt;$K121*2,"",INDEX('NOAA Tides Rangiroa'!$C:$C,MATCH($A121,'NOAA Tides Rangiroa'!$A:$A,0)+2-1))</f>
        <v>0.525</v>
      </c>
      <c r="F121" s="85" t="str">
        <f>IF(COLUMNS($C121:F121)&gt;$K121*2,"",INDEX('NOAA Tides Rangiroa'!$D:$D,MATCH($A121,'NOAA Tides Rangiroa'!$A:$A,0)+2-1))</f>
        <v>L</v>
      </c>
      <c r="G121" s="85">
        <f>IF(COLUMNS($C121:G121)&gt;$K121*2,"",INDEX('NOAA Tides Rangiroa'!$C:$C,MATCH($A121,'NOAA Tides Rangiroa'!$A:$A,0)+3-1))</f>
        <v>0.7756944444444445</v>
      </c>
      <c r="H121" s="85" t="str">
        <f>IF(COLUMNS($C121:H121)&gt;$K121*2,"",INDEX('NOAA Tides Rangiroa'!$D:$D,MATCH($A121,'NOAA Tides Rangiroa'!$A:$A,0)+3-1))</f>
        <v>H</v>
      </c>
      <c r="I121" s="85" t="str">
        <f>IF(COLUMNS($C121:I121)&gt;$K121*2,"",INDEX('NOAA Tides Rangiroa'!$C:$C,MATCH($A121,'NOAA Tides Rangiroa'!$A:$A,0)+4-1))</f>
        <v/>
      </c>
      <c r="J121" s="85" t="str">
        <f>IF(COLUMNS($C121:J121)&gt;$K121*2,"",INDEX('NOAA Tides Rangiroa'!$D:$D,MATCH($A121,'NOAA Tides Rangiroa'!$A:$A,0)+4-1))</f>
        <v/>
      </c>
      <c r="K121" s="84">
        <f>COUNTIF('NOAA Tides Rangiroa'!A:A,A121)</f>
        <v>3</v>
      </c>
    </row>
    <row r="122" spans="1:11" ht="12.75">
      <c r="A122" s="18">
        <v>41760</v>
      </c>
      <c r="B122" s="85" t="str">
        <f>IF(COLUMNS(B122:$B122)&gt;1,"",INDEX('NOAA Tides Rangiroa'!$B:$B,MATCH($A122,'NOAA Tides Rangiroa'!$A:$A,0)+COLUMNS(B122:$B122)-1))</f>
        <v>Thu</v>
      </c>
      <c r="C122" s="85">
        <f>IF(COLUMNS($C122:C122)&gt;$K122*2,"",INDEX('NOAA Tides Rangiroa'!$C:$C,MATCH($A122,'NOAA Tides Rangiroa'!$A:$A,0)+1-1))</f>
        <v>0.030555555555555555</v>
      </c>
      <c r="D122" s="85" t="str">
        <f>IF(COLUMNS($C122:D122)&gt;$K122*2,"",INDEX('NOAA Tides Rangiroa'!$D:$D,MATCH($A122,'NOAA Tides Rangiroa'!$A:$A,0)+1-1))</f>
        <v>L</v>
      </c>
      <c r="E122" s="85">
        <f>IF(COLUMNS($C122:E122)&gt;$K122*2,"",INDEX('NOAA Tides Rangiroa'!$C:$C,MATCH($A122,'NOAA Tides Rangiroa'!$A:$A,0)+2-1))</f>
        <v>0.2923611111111111</v>
      </c>
      <c r="F122" s="85" t="str">
        <f>IF(COLUMNS($C122:F122)&gt;$K122*2,"",INDEX('NOAA Tides Rangiroa'!$D:$D,MATCH($A122,'NOAA Tides Rangiroa'!$A:$A,0)+2-1))</f>
        <v>H</v>
      </c>
      <c r="G122" s="85">
        <f>IF(COLUMNS($C122:G122)&gt;$K122*2,"",INDEX('NOAA Tides Rangiroa'!$C:$C,MATCH($A122,'NOAA Tides Rangiroa'!$A:$A,0)+3-1))</f>
        <v>0.5597222222222222</v>
      </c>
      <c r="H122" s="85" t="str">
        <f>IF(COLUMNS($C122:H122)&gt;$K122*2,"",INDEX('NOAA Tides Rangiroa'!$D:$D,MATCH($A122,'NOAA Tides Rangiroa'!$A:$A,0)+3-1))</f>
        <v>L</v>
      </c>
      <c r="I122" s="85">
        <f>IF(COLUMNS($C122:I122)&gt;$K122*2,"",INDEX('NOAA Tides Rangiroa'!$C:$C,MATCH($A122,'NOAA Tides Rangiroa'!$A:$A,0)+4-1))</f>
        <v>0.8104166666666667</v>
      </c>
      <c r="J122" s="85" t="str">
        <f>IF(COLUMNS($C122:J122)&gt;$K122*2,"",INDEX('NOAA Tides Rangiroa'!$D:$D,MATCH($A122,'NOAA Tides Rangiroa'!$A:$A,0)+4-1))</f>
        <v>H</v>
      </c>
      <c r="K122" s="84">
        <f>COUNTIF('NOAA Tides Rangiroa'!A:A,A122)</f>
        <v>4</v>
      </c>
    </row>
    <row r="123" spans="1:11" ht="12.75">
      <c r="A123" s="18">
        <v>41761</v>
      </c>
      <c r="B123" s="85" t="str">
        <f>IF(COLUMNS(B123:$B123)&gt;1,"",INDEX('NOAA Tides Rangiroa'!$B:$B,MATCH($A123,'NOAA Tides Rangiroa'!$A:$A,0)+COLUMNS(B123:$B123)-1))</f>
        <v>Fri</v>
      </c>
      <c r="C123" s="85">
        <f>IF(COLUMNS($C123:C123)&gt;$K123*2,"",INDEX('NOAA Tides Rangiroa'!$C:$C,MATCH($A123,'NOAA Tides Rangiroa'!$A:$A,0)+1-1))</f>
        <v>0.06388888888888888</v>
      </c>
      <c r="D123" s="85" t="str">
        <f>IF(COLUMNS($C123:D123)&gt;$K123*2,"",INDEX('NOAA Tides Rangiroa'!$D:$D,MATCH($A123,'NOAA Tides Rangiroa'!$A:$A,0)+1-1))</f>
        <v>L</v>
      </c>
      <c r="E123" s="85">
        <f>IF(COLUMNS($C123:E123)&gt;$K123*2,"",INDEX('NOAA Tides Rangiroa'!$C:$C,MATCH($A123,'NOAA Tides Rangiroa'!$A:$A,0)+2-1))</f>
        <v>0.3263888888888889</v>
      </c>
      <c r="F123" s="85" t="str">
        <f>IF(COLUMNS($C123:F123)&gt;$K123*2,"",INDEX('NOAA Tides Rangiroa'!$D:$D,MATCH($A123,'NOAA Tides Rangiroa'!$A:$A,0)+2-1))</f>
        <v>H</v>
      </c>
      <c r="G123" s="85">
        <f>IF(COLUMNS($C123:G123)&gt;$K123*2,"",INDEX('NOAA Tides Rangiroa'!$C:$C,MATCH($A123,'NOAA Tides Rangiroa'!$A:$A,0)+3-1))</f>
        <v>0.5951388888888889</v>
      </c>
      <c r="H123" s="85" t="str">
        <f>IF(COLUMNS($C123:H123)&gt;$K123*2,"",INDEX('NOAA Tides Rangiroa'!$D:$D,MATCH($A123,'NOAA Tides Rangiroa'!$A:$A,0)+3-1))</f>
        <v>L</v>
      </c>
      <c r="I123" s="85">
        <f>IF(COLUMNS($C123:I123)&gt;$K123*2,"",INDEX('NOAA Tides Rangiroa'!$C:$C,MATCH($A123,'NOAA Tides Rangiroa'!$A:$A,0)+4-1))</f>
        <v>0.8465277777777778</v>
      </c>
      <c r="J123" s="85" t="str">
        <f>IF(COLUMNS($C123:J123)&gt;$K123*2,"",INDEX('NOAA Tides Rangiroa'!$D:$D,MATCH($A123,'NOAA Tides Rangiroa'!$A:$A,0)+4-1))</f>
        <v>H</v>
      </c>
      <c r="K123" s="84">
        <f>COUNTIF('NOAA Tides Rangiroa'!A:A,A123)</f>
        <v>4</v>
      </c>
    </row>
    <row r="124" spans="1:11" ht="12.75">
      <c r="A124" s="18">
        <v>41762</v>
      </c>
      <c r="B124" s="85" t="str">
        <f>IF(COLUMNS(B124:$B124)&gt;1,"",INDEX('NOAA Tides Rangiroa'!$B:$B,MATCH($A124,'NOAA Tides Rangiroa'!$A:$A,0)+COLUMNS(B124:$B124)-1))</f>
        <v>Sat</v>
      </c>
      <c r="C124" s="85">
        <f>IF(COLUMNS($C124:C124)&gt;$K124*2,"",INDEX('NOAA Tides Rangiroa'!$C:$C,MATCH($A124,'NOAA Tides Rangiroa'!$A:$A,0)+1-1))</f>
        <v>0.09930555555555555</v>
      </c>
      <c r="D124" s="85" t="str">
        <f>IF(COLUMNS($C124:D124)&gt;$K124*2,"",INDEX('NOAA Tides Rangiroa'!$D:$D,MATCH($A124,'NOAA Tides Rangiroa'!$A:$A,0)+1-1))</f>
        <v>L</v>
      </c>
      <c r="E124" s="85">
        <f>IF(COLUMNS($C124:E124)&gt;$K124*2,"",INDEX('NOAA Tides Rangiroa'!$C:$C,MATCH($A124,'NOAA Tides Rangiroa'!$A:$A,0)+2-1))</f>
        <v>0.3625</v>
      </c>
      <c r="F124" s="85" t="str">
        <f>IF(COLUMNS($C124:F124)&gt;$K124*2,"",INDEX('NOAA Tides Rangiroa'!$D:$D,MATCH($A124,'NOAA Tides Rangiroa'!$A:$A,0)+2-1))</f>
        <v>H</v>
      </c>
      <c r="G124" s="85">
        <f>IF(COLUMNS($C124:G124)&gt;$K124*2,"",INDEX('NOAA Tides Rangiroa'!$C:$C,MATCH($A124,'NOAA Tides Rangiroa'!$A:$A,0)+3-1))</f>
        <v>0.6319444444444444</v>
      </c>
      <c r="H124" s="85" t="str">
        <f>IF(COLUMNS($C124:H124)&gt;$K124*2,"",INDEX('NOAA Tides Rangiroa'!$D:$D,MATCH($A124,'NOAA Tides Rangiroa'!$A:$A,0)+3-1))</f>
        <v>L</v>
      </c>
      <c r="I124" s="85">
        <f>IF(COLUMNS($C124:I124)&gt;$K124*2,"",INDEX('NOAA Tides Rangiroa'!$C:$C,MATCH($A124,'NOAA Tides Rangiroa'!$A:$A,0)+4-1))</f>
        <v>0.8840277777777777</v>
      </c>
      <c r="J124" s="85" t="str">
        <f>IF(COLUMNS($C124:J124)&gt;$K124*2,"",INDEX('NOAA Tides Rangiroa'!$D:$D,MATCH($A124,'NOAA Tides Rangiroa'!$A:$A,0)+4-1))</f>
        <v>H</v>
      </c>
      <c r="K124" s="84">
        <f>COUNTIF('NOAA Tides Rangiroa'!A:A,A124)</f>
        <v>4</v>
      </c>
    </row>
    <row r="125" spans="1:11" ht="12.75">
      <c r="A125" s="18">
        <v>41763</v>
      </c>
      <c r="B125" s="85" t="str">
        <f>IF(COLUMNS(B125:$B125)&gt;1,"",INDEX('NOAA Tides Rangiroa'!$B:$B,MATCH($A125,'NOAA Tides Rangiroa'!$A:$A,0)+COLUMNS(B125:$B125)-1))</f>
        <v>Sun</v>
      </c>
      <c r="C125" s="85">
        <f>IF(COLUMNS($C125:C125)&gt;$K125*2,"",INDEX('NOAA Tides Rangiroa'!$C:$C,MATCH($A125,'NOAA Tides Rangiroa'!$A:$A,0)+1-1))</f>
        <v>0.13680555555555554</v>
      </c>
      <c r="D125" s="85" t="str">
        <f>IF(COLUMNS($C125:D125)&gt;$K125*2,"",INDEX('NOAA Tides Rangiroa'!$D:$D,MATCH($A125,'NOAA Tides Rangiroa'!$A:$A,0)+1-1))</f>
        <v>L</v>
      </c>
      <c r="E125" s="85">
        <f>IF(COLUMNS($C125:E125)&gt;$K125*2,"",INDEX('NOAA Tides Rangiroa'!$C:$C,MATCH($A125,'NOAA Tides Rangiroa'!$A:$A,0)+2-1))</f>
        <v>0.39999999999999997</v>
      </c>
      <c r="F125" s="85" t="str">
        <f>IF(COLUMNS($C125:F125)&gt;$K125*2,"",INDEX('NOAA Tides Rangiroa'!$D:$D,MATCH($A125,'NOAA Tides Rangiroa'!$A:$A,0)+2-1))</f>
        <v>H</v>
      </c>
      <c r="G125" s="85">
        <f>IF(COLUMNS($C125:G125)&gt;$K125*2,"",INDEX('NOAA Tides Rangiroa'!$C:$C,MATCH($A125,'NOAA Tides Rangiroa'!$A:$A,0)+3-1))</f>
        <v>0.6694444444444444</v>
      </c>
      <c r="H125" s="85" t="str">
        <f>IF(COLUMNS($C125:H125)&gt;$K125*2,"",INDEX('NOAA Tides Rangiroa'!$D:$D,MATCH($A125,'NOAA Tides Rangiroa'!$A:$A,0)+3-1))</f>
        <v>L</v>
      </c>
      <c r="I125" s="85">
        <f>IF(COLUMNS($C125:I125)&gt;$K125*2,"",INDEX('NOAA Tides Rangiroa'!$C:$C,MATCH($A125,'NOAA Tides Rangiroa'!$A:$A,0)+4-1))</f>
        <v>0.9229166666666666</v>
      </c>
      <c r="J125" s="85" t="str">
        <f>IF(COLUMNS($C125:J125)&gt;$K125*2,"",INDEX('NOAA Tides Rangiroa'!$D:$D,MATCH($A125,'NOAA Tides Rangiroa'!$A:$A,0)+4-1))</f>
        <v>H</v>
      </c>
      <c r="K125" s="84">
        <f>COUNTIF('NOAA Tides Rangiroa'!A:A,A125)</f>
        <v>4</v>
      </c>
    </row>
    <row r="126" spans="1:11" ht="12.75">
      <c r="A126" s="18">
        <v>41764</v>
      </c>
      <c r="B126" s="85" t="str">
        <f>IF(COLUMNS(B126:$B126)&gt;1,"",INDEX('NOAA Tides Rangiroa'!$B:$B,MATCH($A126,'NOAA Tides Rangiroa'!$A:$A,0)+COLUMNS(B126:$B126)-1))</f>
        <v>Mon</v>
      </c>
      <c r="C126" s="85">
        <f>IF(COLUMNS($C126:C126)&gt;$K126*2,"",INDEX('NOAA Tides Rangiroa'!$C:$C,MATCH($A126,'NOAA Tides Rangiroa'!$A:$A,0)+1-1))</f>
        <v>0.1763888888888889</v>
      </c>
      <c r="D126" s="85" t="str">
        <f>IF(COLUMNS($C126:D126)&gt;$K126*2,"",INDEX('NOAA Tides Rangiroa'!$D:$D,MATCH($A126,'NOAA Tides Rangiroa'!$A:$A,0)+1-1))</f>
        <v>L</v>
      </c>
      <c r="E126" s="85">
        <f>IF(COLUMNS($C126:E126)&gt;$K126*2,"",INDEX('NOAA Tides Rangiroa'!$C:$C,MATCH($A126,'NOAA Tides Rangiroa'!$A:$A,0)+2-1))</f>
        <v>0.4381944444444445</v>
      </c>
      <c r="F126" s="85" t="str">
        <f>IF(COLUMNS($C126:F126)&gt;$K126*2,"",INDEX('NOAA Tides Rangiroa'!$D:$D,MATCH($A126,'NOAA Tides Rangiroa'!$A:$A,0)+2-1))</f>
        <v>H</v>
      </c>
      <c r="G126" s="85">
        <f>IF(COLUMNS($C126:G126)&gt;$K126*2,"",INDEX('NOAA Tides Rangiroa'!$C:$C,MATCH($A126,'NOAA Tides Rangiroa'!$A:$A,0)+3-1))</f>
        <v>0.7069444444444444</v>
      </c>
      <c r="H126" s="85" t="str">
        <f>IF(COLUMNS($C126:H126)&gt;$K126*2,"",INDEX('NOAA Tides Rangiroa'!$D:$D,MATCH($A126,'NOAA Tides Rangiroa'!$A:$A,0)+3-1))</f>
        <v>L</v>
      </c>
      <c r="I126" s="85">
        <f>IF(COLUMNS($C126:I126)&gt;$K126*2,"",INDEX('NOAA Tides Rangiroa'!$C:$C,MATCH($A126,'NOAA Tides Rangiroa'!$A:$A,0)+4-1))</f>
        <v>0.9611111111111111</v>
      </c>
      <c r="J126" s="85" t="str">
        <f>IF(COLUMNS($C126:J126)&gt;$K126*2,"",INDEX('NOAA Tides Rangiroa'!$D:$D,MATCH($A126,'NOAA Tides Rangiroa'!$A:$A,0)+4-1))</f>
        <v>H</v>
      </c>
      <c r="K126" s="84">
        <f>COUNTIF('NOAA Tides Rangiroa'!A:A,A126)</f>
        <v>4</v>
      </c>
    </row>
    <row r="127" spans="1:11" ht="12.75">
      <c r="A127" s="18">
        <v>41765</v>
      </c>
      <c r="B127" s="85" t="str">
        <f>IF(COLUMNS(B127:$B127)&gt;1,"",INDEX('NOAA Tides Rangiroa'!$B:$B,MATCH($A127,'NOAA Tides Rangiroa'!$A:$A,0)+COLUMNS(B127:$B127)-1))</f>
        <v>Tue</v>
      </c>
      <c r="C127" s="85">
        <f>IF(COLUMNS($C127:C127)&gt;$K127*2,"",INDEX('NOAA Tides Rangiroa'!$C:$C,MATCH($A127,'NOAA Tides Rangiroa'!$A:$A,0)+1-1))</f>
        <v>0.2152777777777778</v>
      </c>
      <c r="D127" s="85" t="str">
        <f>IF(COLUMNS($C127:D127)&gt;$K127*2,"",INDEX('NOAA Tides Rangiroa'!$D:$D,MATCH($A127,'NOAA Tides Rangiroa'!$A:$A,0)+1-1))</f>
        <v>L</v>
      </c>
      <c r="E127" s="85">
        <f>IF(COLUMNS($C127:E127)&gt;$K127*2,"",INDEX('NOAA Tides Rangiroa'!$C:$C,MATCH($A127,'NOAA Tides Rangiroa'!$A:$A,0)+2-1))</f>
        <v>0.47500000000000003</v>
      </c>
      <c r="F127" s="85" t="str">
        <f>IF(COLUMNS($C127:F127)&gt;$K127*2,"",INDEX('NOAA Tides Rangiroa'!$D:$D,MATCH($A127,'NOAA Tides Rangiroa'!$A:$A,0)+2-1))</f>
        <v>H</v>
      </c>
      <c r="G127" s="85">
        <f>IF(COLUMNS($C127:G127)&gt;$K127*2,"",INDEX('NOAA Tides Rangiroa'!$C:$C,MATCH($A127,'NOAA Tides Rangiroa'!$A:$A,0)+3-1))</f>
        <v>0.7409722222222223</v>
      </c>
      <c r="H127" s="85" t="str">
        <f>IF(COLUMNS($C127:H127)&gt;$K127*2,"",INDEX('NOAA Tides Rangiroa'!$D:$D,MATCH($A127,'NOAA Tides Rangiroa'!$A:$A,0)+3-1))</f>
        <v>L</v>
      </c>
      <c r="I127" s="85">
        <f>IF(COLUMNS($C127:I127)&gt;$K127*2,"",INDEX('NOAA Tides Rangiroa'!$C:$C,MATCH($A127,'NOAA Tides Rangiroa'!$A:$A,0)+4-1))</f>
        <v>0.9958333333333332</v>
      </c>
      <c r="J127" s="85" t="str">
        <f>IF(COLUMNS($C127:J127)&gt;$K127*2,"",INDEX('NOAA Tides Rangiroa'!$D:$D,MATCH($A127,'NOAA Tides Rangiroa'!$A:$A,0)+4-1))</f>
        <v>H</v>
      </c>
      <c r="K127" s="84">
        <f>COUNTIF('NOAA Tides Rangiroa'!A:A,A127)</f>
        <v>4</v>
      </c>
    </row>
    <row r="128" spans="1:11" ht="12.75">
      <c r="A128" s="18">
        <v>41766</v>
      </c>
      <c r="B128" s="85" t="str">
        <f>IF(COLUMNS(B128:$B128)&gt;1,"",INDEX('NOAA Tides Rangiroa'!$B:$B,MATCH($A128,'NOAA Tides Rangiroa'!$A:$A,0)+COLUMNS(B128:$B128)-1))</f>
        <v>Wed</v>
      </c>
      <c r="C128" s="85">
        <f>IF(COLUMNS($C128:C128)&gt;$K128*2,"",INDEX('NOAA Tides Rangiroa'!$C:$C,MATCH($A128,'NOAA Tides Rangiroa'!$A:$A,0)+1-1))</f>
        <v>0.2513888888888889</v>
      </c>
      <c r="D128" s="85" t="str">
        <f>IF(COLUMNS($C128:D128)&gt;$K128*2,"",INDEX('NOAA Tides Rangiroa'!$D:$D,MATCH($A128,'NOAA Tides Rangiroa'!$A:$A,0)+1-1))</f>
        <v>L</v>
      </c>
      <c r="E128" s="85">
        <f>IF(COLUMNS($C128:E128)&gt;$K128*2,"",INDEX('NOAA Tides Rangiroa'!$C:$C,MATCH($A128,'NOAA Tides Rangiroa'!$A:$A,0)+2-1))</f>
        <v>0.5097222222222222</v>
      </c>
      <c r="F128" s="85" t="str">
        <f>IF(COLUMNS($C128:F128)&gt;$K128*2,"",INDEX('NOAA Tides Rangiroa'!$D:$D,MATCH($A128,'NOAA Tides Rangiroa'!$A:$A,0)+2-1))</f>
        <v>H</v>
      </c>
      <c r="G128" s="85">
        <f>IF(COLUMNS($C128:G128)&gt;$K128*2,"",INDEX('NOAA Tides Rangiroa'!$C:$C,MATCH($A128,'NOAA Tides Rangiroa'!$A:$A,0)+3-1))</f>
        <v>0.7722222222222223</v>
      </c>
      <c r="H128" s="85" t="str">
        <f>IF(COLUMNS($C128:H128)&gt;$K128*2,"",INDEX('NOAA Tides Rangiroa'!$D:$D,MATCH($A128,'NOAA Tides Rangiroa'!$A:$A,0)+3-1))</f>
        <v>L</v>
      </c>
      <c r="I128" s="85" t="str">
        <f>IF(COLUMNS($C128:I128)&gt;$K128*2,"",INDEX('NOAA Tides Rangiroa'!$C:$C,MATCH($A128,'NOAA Tides Rangiroa'!$A:$A,0)+4-1))</f>
        <v/>
      </c>
      <c r="J128" s="85" t="str">
        <f>IF(COLUMNS($C128:J128)&gt;$K128*2,"",INDEX('NOAA Tides Rangiroa'!$D:$D,MATCH($A128,'NOAA Tides Rangiroa'!$A:$A,0)+4-1))</f>
        <v/>
      </c>
      <c r="K128" s="84">
        <f>COUNTIF('NOAA Tides Rangiroa'!A:A,A128)</f>
        <v>3</v>
      </c>
    </row>
    <row r="129" spans="1:11" ht="12.75">
      <c r="A129" s="18">
        <v>41767</v>
      </c>
      <c r="B129" s="85" t="str">
        <f>IF(COLUMNS(B129:$B129)&gt;1,"",INDEX('NOAA Tides Rangiroa'!$B:$B,MATCH($A129,'NOAA Tides Rangiroa'!$A:$A,0)+COLUMNS(B129:$B129)-1))</f>
        <v>Thu</v>
      </c>
      <c r="C129" s="85">
        <f>IF(COLUMNS($C129:C129)&gt;$K129*2,"",INDEX('NOAA Tides Rangiroa'!$C:$C,MATCH($A129,'NOAA Tides Rangiroa'!$A:$A,0)+1-1))</f>
        <v>0.027777777777777776</v>
      </c>
      <c r="D129" s="85" t="str">
        <f>IF(COLUMNS($C129:D129)&gt;$K129*2,"",INDEX('NOAA Tides Rangiroa'!$D:$D,MATCH($A129,'NOAA Tides Rangiroa'!$A:$A,0)+1-1))</f>
        <v>H</v>
      </c>
      <c r="E129" s="85">
        <f>IF(COLUMNS($C129:E129)&gt;$K129*2,"",INDEX('NOAA Tides Rangiroa'!$C:$C,MATCH($A129,'NOAA Tides Rangiroa'!$A:$A,0)+2-1))</f>
        <v>0.2847222222222222</v>
      </c>
      <c r="F129" s="85" t="str">
        <f>IF(COLUMNS($C129:F129)&gt;$K129*2,"",INDEX('NOAA Tides Rangiroa'!$D:$D,MATCH($A129,'NOAA Tides Rangiroa'!$A:$A,0)+2-1))</f>
        <v>L</v>
      </c>
      <c r="G129" s="85">
        <f>IF(COLUMNS($C129:G129)&gt;$K129*2,"",INDEX('NOAA Tides Rangiroa'!$C:$C,MATCH($A129,'NOAA Tides Rangiroa'!$A:$A,0)+3-1))</f>
        <v>0.5409722222222222</v>
      </c>
      <c r="H129" s="85" t="str">
        <f>IF(COLUMNS($C129:H129)&gt;$K129*2,"",INDEX('NOAA Tides Rangiroa'!$D:$D,MATCH($A129,'NOAA Tides Rangiroa'!$A:$A,0)+3-1))</f>
        <v>H</v>
      </c>
      <c r="I129" s="85">
        <f>IF(COLUMNS($C129:I129)&gt;$K129*2,"",INDEX('NOAA Tides Rangiroa'!$C:$C,MATCH($A129,'NOAA Tides Rangiroa'!$A:$A,0)+4-1))</f>
        <v>0.8013888888888889</v>
      </c>
      <c r="J129" s="85" t="str">
        <f>IF(COLUMNS($C129:J129)&gt;$K129*2,"",INDEX('NOAA Tides Rangiroa'!$D:$D,MATCH($A129,'NOAA Tides Rangiroa'!$A:$A,0)+4-1))</f>
        <v>L</v>
      </c>
      <c r="K129" s="84">
        <f>COUNTIF('NOAA Tides Rangiroa'!A:A,A129)</f>
        <v>4</v>
      </c>
    </row>
    <row r="130" spans="1:11" ht="12.75">
      <c r="A130" s="18">
        <v>41768</v>
      </c>
      <c r="B130" s="85" t="str">
        <f>IF(COLUMNS(B130:$B130)&gt;1,"",INDEX('NOAA Tides Rangiroa'!$B:$B,MATCH($A130,'NOAA Tides Rangiroa'!$A:$A,0)+COLUMNS(B130:$B130)-1))</f>
        <v>Fri</v>
      </c>
      <c r="C130" s="85">
        <f>IF(COLUMNS($C130:C130)&gt;$K130*2,"",INDEX('NOAA Tides Rangiroa'!$C:$C,MATCH($A130,'NOAA Tides Rangiroa'!$A:$A,0)+1-1))</f>
        <v>0.05694444444444444</v>
      </c>
      <c r="D130" s="85" t="str">
        <f>IF(COLUMNS($C130:D130)&gt;$K130*2,"",INDEX('NOAA Tides Rangiroa'!$D:$D,MATCH($A130,'NOAA Tides Rangiroa'!$A:$A,0)+1-1))</f>
        <v>H</v>
      </c>
      <c r="E130" s="85">
        <f>IF(COLUMNS($C130:E130)&gt;$K130*2,"",INDEX('NOAA Tides Rangiroa'!$C:$C,MATCH($A130,'NOAA Tides Rangiroa'!$A:$A,0)+2-1))</f>
        <v>0.31527777777777777</v>
      </c>
      <c r="F130" s="85" t="str">
        <f>IF(COLUMNS($C130:F130)&gt;$K130*2,"",INDEX('NOAA Tides Rangiroa'!$D:$D,MATCH($A130,'NOAA Tides Rangiroa'!$A:$A,0)+2-1))</f>
        <v>L</v>
      </c>
      <c r="G130" s="85">
        <f>IF(COLUMNS($C130:G130)&gt;$K130*2,"",INDEX('NOAA Tides Rangiroa'!$C:$C,MATCH($A130,'NOAA Tides Rangiroa'!$A:$A,0)+3-1))</f>
        <v>0.5701388888888889</v>
      </c>
      <c r="H130" s="85" t="str">
        <f>IF(COLUMNS($C130:H130)&gt;$K130*2,"",INDEX('NOAA Tides Rangiroa'!$D:$D,MATCH($A130,'NOAA Tides Rangiroa'!$A:$A,0)+3-1))</f>
        <v>H</v>
      </c>
      <c r="I130" s="85">
        <f>IF(COLUMNS($C130:I130)&gt;$K130*2,"",INDEX('NOAA Tides Rangiroa'!$C:$C,MATCH($A130,'NOAA Tides Rangiroa'!$A:$A,0)+4-1))</f>
        <v>0.8284722222222222</v>
      </c>
      <c r="J130" s="85" t="str">
        <f>IF(COLUMNS($C130:J130)&gt;$K130*2,"",INDEX('NOAA Tides Rangiroa'!$D:$D,MATCH($A130,'NOAA Tides Rangiroa'!$A:$A,0)+4-1))</f>
        <v>L</v>
      </c>
      <c r="K130" s="84">
        <f>COUNTIF('NOAA Tides Rangiroa'!A:A,A130)</f>
        <v>4</v>
      </c>
    </row>
    <row r="131" spans="1:11" ht="12.75">
      <c r="A131" s="18">
        <v>41769</v>
      </c>
      <c r="B131" s="85" t="str">
        <f>IF(COLUMNS(B131:$B131)&gt;1,"",INDEX('NOAA Tides Rangiroa'!$B:$B,MATCH($A131,'NOAA Tides Rangiroa'!$A:$A,0)+COLUMNS(B131:$B131)-1))</f>
        <v>Sat</v>
      </c>
      <c r="C131" s="85">
        <f>IF(COLUMNS($C131:C131)&gt;$K131*2,"",INDEX('NOAA Tides Rangiroa'!$C:$C,MATCH($A131,'NOAA Tides Rangiroa'!$A:$A,0)+1-1))</f>
        <v>0.08402777777777777</v>
      </c>
      <c r="D131" s="85" t="str">
        <f>IF(COLUMNS($C131:D131)&gt;$K131*2,"",INDEX('NOAA Tides Rangiroa'!$D:$D,MATCH($A131,'NOAA Tides Rangiroa'!$A:$A,0)+1-1))</f>
        <v>H</v>
      </c>
      <c r="E131" s="85">
        <f>IF(COLUMNS($C131:E131)&gt;$K131*2,"",INDEX('NOAA Tides Rangiroa'!$C:$C,MATCH($A131,'NOAA Tides Rangiroa'!$A:$A,0)+2-1))</f>
        <v>0.3444444444444445</v>
      </c>
      <c r="F131" s="85" t="str">
        <f>IF(COLUMNS($C131:F131)&gt;$K131*2,"",INDEX('NOAA Tides Rangiroa'!$D:$D,MATCH($A131,'NOAA Tides Rangiroa'!$A:$A,0)+2-1))</f>
        <v>L</v>
      </c>
      <c r="G131" s="85">
        <f>IF(COLUMNS($C131:G131)&gt;$K131*2,"",INDEX('NOAA Tides Rangiroa'!$C:$C,MATCH($A131,'NOAA Tides Rangiroa'!$A:$A,0)+3-1))</f>
        <v>0.5986111111111111</v>
      </c>
      <c r="H131" s="85" t="str">
        <f>IF(COLUMNS($C131:H131)&gt;$K131*2,"",INDEX('NOAA Tides Rangiroa'!$D:$D,MATCH($A131,'NOAA Tides Rangiroa'!$A:$A,0)+3-1))</f>
        <v>H</v>
      </c>
      <c r="I131" s="85">
        <f>IF(COLUMNS($C131:I131)&gt;$K131*2,"",INDEX('NOAA Tides Rangiroa'!$C:$C,MATCH($A131,'NOAA Tides Rangiroa'!$A:$A,0)+4-1))</f>
        <v>0.8555555555555556</v>
      </c>
      <c r="J131" s="85" t="str">
        <f>IF(COLUMNS($C131:J131)&gt;$K131*2,"",INDEX('NOAA Tides Rangiroa'!$D:$D,MATCH($A131,'NOAA Tides Rangiroa'!$A:$A,0)+4-1))</f>
        <v>L</v>
      </c>
      <c r="K131" s="84">
        <f>COUNTIF('NOAA Tides Rangiroa'!A:A,A131)</f>
        <v>4</v>
      </c>
    </row>
    <row r="132" spans="1:11" ht="12.75">
      <c r="A132" s="18">
        <v>41770</v>
      </c>
      <c r="B132" s="85" t="str">
        <f>IF(COLUMNS(B132:$B132)&gt;1,"",INDEX('NOAA Tides Rangiroa'!$B:$B,MATCH($A132,'NOAA Tides Rangiroa'!$A:$A,0)+COLUMNS(B132:$B132)-1))</f>
        <v>Sun</v>
      </c>
      <c r="C132" s="85">
        <f>IF(COLUMNS($C132:C132)&gt;$K132*2,"",INDEX('NOAA Tides Rangiroa'!$C:$C,MATCH($A132,'NOAA Tides Rangiroa'!$A:$A,0)+1-1))</f>
        <v>0.11180555555555556</v>
      </c>
      <c r="D132" s="85" t="str">
        <f>IF(COLUMNS($C132:D132)&gt;$K132*2,"",INDEX('NOAA Tides Rangiroa'!$D:$D,MATCH($A132,'NOAA Tides Rangiroa'!$A:$A,0)+1-1))</f>
        <v>H</v>
      </c>
      <c r="E132" s="85">
        <f>IF(COLUMNS($C132:E132)&gt;$K132*2,"",INDEX('NOAA Tides Rangiroa'!$C:$C,MATCH($A132,'NOAA Tides Rangiroa'!$A:$A,0)+2-1))</f>
        <v>0.3736111111111111</v>
      </c>
      <c r="F132" s="85" t="str">
        <f>IF(COLUMNS($C132:F132)&gt;$K132*2,"",INDEX('NOAA Tides Rangiroa'!$D:$D,MATCH($A132,'NOAA Tides Rangiroa'!$A:$A,0)+2-1))</f>
        <v>L</v>
      </c>
      <c r="G132" s="85">
        <f>IF(COLUMNS($C132:G132)&gt;$K132*2,"",INDEX('NOAA Tides Rangiroa'!$C:$C,MATCH($A132,'NOAA Tides Rangiroa'!$A:$A,0)+3-1))</f>
        <v>0.6270833333333333</v>
      </c>
      <c r="H132" s="85" t="str">
        <f>IF(COLUMNS($C132:H132)&gt;$K132*2,"",INDEX('NOAA Tides Rangiroa'!$D:$D,MATCH($A132,'NOAA Tides Rangiroa'!$A:$A,0)+3-1))</f>
        <v>H</v>
      </c>
      <c r="I132" s="85">
        <f>IF(COLUMNS($C132:I132)&gt;$K132*2,"",INDEX('NOAA Tides Rangiroa'!$C:$C,MATCH($A132,'NOAA Tides Rangiroa'!$A:$A,0)+4-1))</f>
        <v>0.8833333333333333</v>
      </c>
      <c r="J132" s="85" t="str">
        <f>IF(COLUMNS($C132:J132)&gt;$K132*2,"",INDEX('NOAA Tides Rangiroa'!$D:$D,MATCH($A132,'NOAA Tides Rangiroa'!$A:$A,0)+4-1))</f>
        <v>L</v>
      </c>
      <c r="K132" s="84">
        <f>COUNTIF('NOAA Tides Rangiroa'!A:A,A132)</f>
        <v>4</v>
      </c>
    </row>
    <row r="133" spans="1:11" ht="12.75">
      <c r="A133" s="18">
        <v>41771</v>
      </c>
      <c r="B133" s="85" t="str">
        <f>IF(COLUMNS(B133:$B133)&gt;1,"",INDEX('NOAA Tides Rangiroa'!$B:$B,MATCH($A133,'NOAA Tides Rangiroa'!$A:$A,0)+COLUMNS(B133:$B133)-1))</f>
        <v>Mon</v>
      </c>
      <c r="C133" s="85">
        <f>IF(COLUMNS($C133:C133)&gt;$K133*2,"",INDEX('NOAA Tides Rangiroa'!$C:$C,MATCH($A133,'NOAA Tides Rangiroa'!$A:$A,0)+1-1))</f>
        <v>0.13958333333333334</v>
      </c>
      <c r="D133" s="85" t="str">
        <f>IF(COLUMNS($C133:D133)&gt;$K133*2,"",INDEX('NOAA Tides Rangiroa'!$D:$D,MATCH($A133,'NOAA Tides Rangiroa'!$A:$A,0)+1-1))</f>
        <v>H</v>
      </c>
      <c r="E133" s="85">
        <f>IF(COLUMNS($C133:E133)&gt;$K133*2,"",INDEX('NOAA Tides Rangiroa'!$C:$C,MATCH($A133,'NOAA Tides Rangiroa'!$A:$A,0)+2-1))</f>
        <v>0.40347222222222223</v>
      </c>
      <c r="F133" s="85" t="str">
        <f>IF(COLUMNS($C133:F133)&gt;$K133*2,"",INDEX('NOAA Tides Rangiroa'!$D:$D,MATCH($A133,'NOAA Tides Rangiroa'!$A:$A,0)+2-1))</f>
        <v>L</v>
      </c>
      <c r="G133" s="85">
        <f>IF(COLUMNS($C133:G133)&gt;$K133*2,"",INDEX('NOAA Tides Rangiroa'!$C:$C,MATCH($A133,'NOAA Tides Rangiroa'!$A:$A,0)+3-1))</f>
        <v>0.6569444444444444</v>
      </c>
      <c r="H133" s="85" t="str">
        <f>IF(COLUMNS($C133:H133)&gt;$K133*2,"",INDEX('NOAA Tides Rangiroa'!$D:$D,MATCH($A133,'NOAA Tides Rangiroa'!$A:$A,0)+3-1))</f>
        <v>H</v>
      </c>
      <c r="I133" s="85">
        <f>IF(COLUMNS($C133:I133)&gt;$K133*2,"",INDEX('NOAA Tides Rangiroa'!$C:$C,MATCH($A133,'NOAA Tides Rangiroa'!$A:$A,0)+4-1))</f>
        <v>0.9118055555555555</v>
      </c>
      <c r="J133" s="85" t="str">
        <f>IF(COLUMNS($C133:J133)&gt;$K133*2,"",INDEX('NOAA Tides Rangiroa'!$D:$D,MATCH($A133,'NOAA Tides Rangiroa'!$A:$A,0)+4-1))</f>
        <v>L</v>
      </c>
      <c r="K133" s="84">
        <f>COUNTIF('NOAA Tides Rangiroa'!A:A,A133)</f>
        <v>4</v>
      </c>
    </row>
    <row r="134" spans="1:11" ht="12.75">
      <c r="A134" s="18">
        <v>41772</v>
      </c>
      <c r="B134" s="85" t="str">
        <f>IF(COLUMNS(B134:$B134)&gt;1,"",INDEX('NOAA Tides Rangiroa'!$B:$B,MATCH($A134,'NOAA Tides Rangiroa'!$A:$A,0)+COLUMNS(B134:$B134)-1))</f>
        <v>Tue</v>
      </c>
      <c r="C134" s="85">
        <f>IF(COLUMNS($C134:C134)&gt;$K134*2,"",INDEX('NOAA Tides Rangiroa'!$C:$C,MATCH($A134,'NOAA Tides Rangiroa'!$A:$A,0)+1-1))</f>
        <v>0.16944444444444443</v>
      </c>
      <c r="D134" s="85" t="str">
        <f>IF(COLUMNS($C134:D134)&gt;$K134*2,"",INDEX('NOAA Tides Rangiroa'!$D:$D,MATCH($A134,'NOAA Tides Rangiroa'!$A:$A,0)+1-1))</f>
        <v>H</v>
      </c>
      <c r="E134" s="85">
        <f>IF(COLUMNS($C134:E134)&gt;$K134*2,"",INDEX('NOAA Tides Rangiroa'!$C:$C,MATCH($A134,'NOAA Tides Rangiroa'!$A:$A,0)+2-1))</f>
        <v>0.43402777777777773</v>
      </c>
      <c r="F134" s="85" t="str">
        <f>IF(COLUMNS($C134:F134)&gt;$K134*2,"",INDEX('NOAA Tides Rangiroa'!$D:$D,MATCH($A134,'NOAA Tides Rangiroa'!$A:$A,0)+2-1))</f>
        <v>L</v>
      </c>
      <c r="G134" s="85">
        <f>IF(COLUMNS($C134:G134)&gt;$K134*2,"",INDEX('NOAA Tides Rangiroa'!$C:$C,MATCH($A134,'NOAA Tides Rangiroa'!$A:$A,0)+3-1))</f>
        <v>0.6881944444444444</v>
      </c>
      <c r="H134" s="85" t="str">
        <f>IF(COLUMNS($C134:H134)&gt;$K134*2,"",INDEX('NOAA Tides Rangiroa'!$D:$D,MATCH($A134,'NOAA Tides Rangiroa'!$A:$A,0)+3-1))</f>
        <v>H</v>
      </c>
      <c r="I134" s="85">
        <f>IF(COLUMNS($C134:I134)&gt;$K134*2,"",INDEX('NOAA Tides Rangiroa'!$C:$C,MATCH($A134,'NOAA Tides Rangiroa'!$A:$A,0)+4-1))</f>
        <v>0.9423611111111111</v>
      </c>
      <c r="J134" s="85" t="str">
        <f>IF(COLUMNS($C134:J134)&gt;$K134*2,"",INDEX('NOAA Tides Rangiroa'!$D:$D,MATCH($A134,'NOAA Tides Rangiroa'!$A:$A,0)+4-1))</f>
        <v>L</v>
      </c>
      <c r="K134" s="84">
        <f>COUNTIF('NOAA Tides Rangiroa'!A:A,A134)</f>
        <v>4</v>
      </c>
    </row>
    <row r="135" spans="1:11" ht="12.75">
      <c r="A135" s="18">
        <v>41773</v>
      </c>
      <c r="B135" s="85" t="str">
        <f>IF(COLUMNS(B135:$B135)&gt;1,"",INDEX('NOAA Tides Rangiroa'!$B:$B,MATCH($A135,'NOAA Tides Rangiroa'!$A:$A,0)+COLUMNS(B135:$B135)-1))</f>
        <v>Wed</v>
      </c>
      <c r="C135" s="85">
        <f>IF(COLUMNS($C135:C135)&gt;$K135*2,"",INDEX('NOAA Tides Rangiroa'!$C:$C,MATCH($A135,'NOAA Tides Rangiroa'!$A:$A,0)+1-1))</f>
        <v>0.20069444444444443</v>
      </c>
      <c r="D135" s="85" t="str">
        <f>IF(COLUMNS($C135:D135)&gt;$K135*2,"",INDEX('NOAA Tides Rangiroa'!$D:$D,MATCH($A135,'NOAA Tides Rangiroa'!$A:$A,0)+1-1))</f>
        <v>H</v>
      </c>
      <c r="E135" s="85">
        <f>IF(COLUMNS($C135:E135)&gt;$K135*2,"",INDEX('NOAA Tides Rangiroa'!$C:$C,MATCH($A135,'NOAA Tides Rangiroa'!$A:$A,0)+2-1))</f>
        <v>0.4673611111111111</v>
      </c>
      <c r="F135" s="85" t="str">
        <f>IF(COLUMNS($C135:F135)&gt;$K135*2,"",INDEX('NOAA Tides Rangiroa'!$D:$D,MATCH($A135,'NOAA Tides Rangiroa'!$A:$A,0)+2-1))</f>
        <v>L</v>
      </c>
      <c r="G135" s="85">
        <f>IF(COLUMNS($C135:G135)&gt;$K135*2,"",INDEX('NOAA Tides Rangiroa'!$C:$C,MATCH($A135,'NOAA Tides Rangiroa'!$A:$A,0)+3-1))</f>
        <v>0.7208333333333333</v>
      </c>
      <c r="H135" s="85" t="str">
        <f>IF(COLUMNS($C135:H135)&gt;$K135*2,"",INDEX('NOAA Tides Rangiroa'!$D:$D,MATCH($A135,'NOAA Tides Rangiroa'!$A:$A,0)+3-1))</f>
        <v>H</v>
      </c>
      <c r="I135" s="85">
        <f>IF(COLUMNS($C135:I135)&gt;$K135*2,"",INDEX('NOAA Tides Rangiroa'!$C:$C,MATCH($A135,'NOAA Tides Rangiroa'!$A:$A,0)+4-1))</f>
        <v>0.975</v>
      </c>
      <c r="J135" s="85" t="str">
        <f>IF(COLUMNS($C135:J135)&gt;$K135*2,"",INDEX('NOAA Tides Rangiroa'!$D:$D,MATCH($A135,'NOAA Tides Rangiroa'!$A:$A,0)+4-1))</f>
        <v>L</v>
      </c>
      <c r="K135" s="84">
        <f>COUNTIF('NOAA Tides Rangiroa'!A:A,A135)</f>
        <v>4</v>
      </c>
    </row>
    <row r="136" spans="1:11" ht="12.75">
      <c r="A136" s="18">
        <v>41774</v>
      </c>
      <c r="B136" s="85" t="str">
        <f>IF(COLUMNS(B136:$B136)&gt;1,"",INDEX('NOAA Tides Rangiroa'!$B:$B,MATCH($A136,'NOAA Tides Rangiroa'!$A:$A,0)+COLUMNS(B136:$B136)-1))</f>
        <v>Thu</v>
      </c>
      <c r="C136" s="85">
        <f>IF(COLUMNS($C136:C136)&gt;$K136*2,"",INDEX('NOAA Tides Rangiroa'!$C:$C,MATCH($A136,'NOAA Tides Rangiroa'!$A:$A,0)+1-1))</f>
        <v>0.2340277777777778</v>
      </c>
      <c r="D136" s="85" t="str">
        <f>IF(COLUMNS($C136:D136)&gt;$K136*2,"",INDEX('NOAA Tides Rangiroa'!$D:$D,MATCH($A136,'NOAA Tides Rangiroa'!$A:$A,0)+1-1))</f>
        <v>H</v>
      </c>
      <c r="E136" s="85">
        <f>IF(COLUMNS($C136:E136)&gt;$K136*2,"",INDEX('NOAA Tides Rangiroa'!$C:$C,MATCH($A136,'NOAA Tides Rangiroa'!$A:$A,0)+2-1))</f>
        <v>0.5020833333333333</v>
      </c>
      <c r="F136" s="85" t="str">
        <f>IF(COLUMNS($C136:F136)&gt;$K136*2,"",INDEX('NOAA Tides Rangiroa'!$D:$D,MATCH($A136,'NOAA Tides Rangiroa'!$A:$A,0)+2-1))</f>
        <v>L</v>
      </c>
      <c r="G136" s="85">
        <f>IF(COLUMNS($C136:G136)&gt;$K136*2,"",INDEX('NOAA Tides Rangiroa'!$C:$C,MATCH($A136,'NOAA Tides Rangiroa'!$A:$A,0)+3-1))</f>
        <v>0.75625</v>
      </c>
      <c r="H136" s="85" t="str">
        <f>IF(COLUMNS($C136:H136)&gt;$K136*2,"",INDEX('NOAA Tides Rangiroa'!$D:$D,MATCH($A136,'NOAA Tides Rangiroa'!$A:$A,0)+3-1))</f>
        <v>H</v>
      </c>
      <c r="I136" s="85" t="str">
        <f>IF(COLUMNS($C136:I136)&gt;$K136*2,"",INDEX('NOAA Tides Rangiroa'!$C:$C,MATCH($A136,'NOAA Tides Rangiroa'!$A:$A,0)+4-1))</f>
        <v/>
      </c>
      <c r="J136" s="85" t="str">
        <f>IF(COLUMNS($C136:J136)&gt;$K136*2,"",INDEX('NOAA Tides Rangiroa'!$D:$D,MATCH($A136,'NOAA Tides Rangiroa'!$A:$A,0)+4-1))</f>
        <v/>
      </c>
      <c r="K136" s="84">
        <f>COUNTIF('NOAA Tides Rangiroa'!A:A,A136)</f>
        <v>3</v>
      </c>
    </row>
    <row r="137" spans="1:11" ht="12.75">
      <c r="A137" s="18">
        <v>41775</v>
      </c>
      <c r="B137" s="85" t="str">
        <f>IF(COLUMNS(B137:$B137)&gt;1,"",INDEX('NOAA Tides Rangiroa'!$B:$B,MATCH($A137,'NOAA Tides Rangiroa'!$A:$A,0)+COLUMNS(B137:$B137)-1))</f>
        <v>Fri</v>
      </c>
      <c r="C137" s="85">
        <f>IF(COLUMNS($C137:C137)&gt;$K137*2,"",INDEX('NOAA Tides Rangiroa'!$C:$C,MATCH($A137,'NOAA Tides Rangiroa'!$A:$A,0)+1-1))</f>
        <v>0.010416666666666666</v>
      </c>
      <c r="D137" s="85" t="str">
        <f>IF(COLUMNS($C137:D137)&gt;$K137*2,"",INDEX('NOAA Tides Rangiroa'!$D:$D,MATCH($A137,'NOAA Tides Rangiroa'!$A:$A,0)+1-1))</f>
        <v>L</v>
      </c>
      <c r="E137" s="85">
        <f>IF(COLUMNS($C137:E137)&gt;$K137*2,"",INDEX('NOAA Tides Rangiroa'!$C:$C,MATCH($A137,'NOAA Tides Rangiroa'!$A:$A,0)+2-1))</f>
        <v>0.26944444444444443</v>
      </c>
      <c r="F137" s="85" t="str">
        <f>IF(COLUMNS($C137:F137)&gt;$K137*2,"",INDEX('NOAA Tides Rangiroa'!$D:$D,MATCH($A137,'NOAA Tides Rangiroa'!$A:$A,0)+2-1))</f>
        <v>H</v>
      </c>
      <c r="G137" s="85">
        <f>IF(COLUMNS($C137:G137)&gt;$K137*2,"",INDEX('NOAA Tides Rangiroa'!$C:$C,MATCH($A137,'NOAA Tides Rangiroa'!$A:$A,0)+3-1))</f>
        <v>0.5388888888888889</v>
      </c>
      <c r="H137" s="85" t="str">
        <f>IF(COLUMNS($C137:H137)&gt;$K137*2,"",INDEX('NOAA Tides Rangiroa'!$D:$D,MATCH($A137,'NOAA Tides Rangiroa'!$A:$A,0)+3-1))</f>
        <v>L</v>
      </c>
      <c r="I137" s="85">
        <f>IF(COLUMNS($C137:I137)&gt;$K137*2,"",INDEX('NOAA Tides Rangiroa'!$C:$C,MATCH($A137,'NOAA Tides Rangiroa'!$A:$A,0)+4-1))</f>
        <v>0.7944444444444444</v>
      </c>
      <c r="J137" s="85" t="str">
        <f>IF(COLUMNS($C137:J137)&gt;$K137*2,"",INDEX('NOAA Tides Rangiroa'!$D:$D,MATCH($A137,'NOAA Tides Rangiroa'!$A:$A,0)+4-1))</f>
        <v>H</v>
      </c>
      <c r="K137" s="84">
        <f>COUNTIF('NOAA Tides Rangiroa'!A:A,A137)</f>
        <v>4</v>
      </c>
    </row>
    <row r="138" spans="1:11" ht="12.75">
      <c r="A138" s="18">
        <v>41776</v>
      </c>
      <c r="B138" s="85" t="str">
        <f>IF(COLUMNS(B138:$B138)&gt;1,"",INDEX('NOAA Tides Rangiroa'!$B:$B,MATCH($A138,'NOAA Tides Rangiroa'!$A:$A,0)+COLUMNS(B138:$B138)-1))</f>
        <v>Sat</v>
      </c>
      <c r="C138" s="85">
        <f>IF(COLUMNS($C138:C138)&gt;$K138*2,"",INDEX('NOAA Tides Rangiroa'!$C:$C,MATCH($A138,'NOAA Tides Rangiroa'!$A:$A,0)+1-1))</f>
        <v>0.04791666666666666</v>
      </c>
      <c r="D138" s="85" t="str">
        <f>IF(COLUMNS($C138:D138)&gt;$K138*2,"",INDEX('NOAA Tides Rangiroa'!$D:$D,MATCH($A138,'NOAA Tides Rangiroa'!$A:$A,0)+1-1))</f>
        <v>L</v>
      </c>
      <c r="E138" s="85">
        <f>IF(COLUMNS($C138:E138)&gt;$K138*2,"",INDEX('NOAA Tides Rangiroa'!$C:$C,MATCH($A138,'NOAA Tides Rangiroa'!$A:$A,0)+2-1))</f>
        <v>0.3076388888888889</v>
      </c>
      <c r="F138" s="85" t="str">
        <f>IF(COLUMNS($C138:F138)&gt;$K138*2,"",INDEX('NOAA Tides Rangiroa'!$D:$D,MATCH($A138,'NOAA Tides Rangiroa'!$A:$A,0)+2-1))</f>
        <v>H</v>
      </c>
      <c r="G138" s="85">
        <f>IF(COLUMNS($C138:G138)&gt;$K138*2,"",INDEX('NOAA Tides Rangiroa'!$C:$C,MATCH($A138,'NOAA Tides Rangiroa'!$A:$A,0)+3-1))</f>
        <v>0.5784722222222222</v>
      </c>
      <c r="H138" s="85" t="str">
        <f>IF(COLUMNS($C138:H138)&gt;$K138*2,"",INDEX('NOAA Tides Rangiroa'!$D:$D,MATCH($A138,'NOAA Tides Rangiroa'!$A:$A,0)+3-1))</f>
        <v>L</v>
      </c>
      <c r="I138" s="85">
        <f>IF(COLUMNS($C138:I138)&gt;$K138*2,"",INDEX('NOAA Tides Rangiroa'!$C:$C,MATCH($A138,'NOAA Tides Rangiroa'!$A:$A,0)+4-1))</f>
        <v>0.8354166666666667</v>
      </c>
      <c r="J138" s="85" t="str">
        <f>IF(COLUMNS($C138:J138)&gt;$K138*2,"",INDEX('NOAA Tides Rangiroa'!$D:$D,MATCH($A138,'NOAA Tides Rangiroa'!$A:$A,0)+4-1))</f>
        <v>H</v>
      </c>
      <c r="K138" s="84">
        <f>COUNTIF('NOAA Tides Rangiroa'!A:A,A138)</f>
        <v>4</v>
      </c>
    </row>
    <row r="139" spans="1:11" ht="12.75">
      <c r="A139" s="18">
        <v>41777</v>
      </c>
      <c r="B139" s="85" t="str">
        <f>IF(COLUMNS(B139:$B139)&gt;1,"",INDEX('NOAA Tides Rangiroa'!$B:$B,MATCH($A139,'NOAA Tides Rangiroa'!$A:$A,0)+COLUMNS(B139:$B139)-1))</f>
        <v>Sun</v>
      </c>
      <c r="C139" s="85">
        <f>IF(COLUMNS($C139:C139)&gt;$K139*2,"",INDEX('NOAA Tides Rangiroa'!$C:$C,MATCH($A139,'NOAA Tides Rangiroa'!$A:$A,0)+1-1))</f>
        <v>0.08888888888888889</v>
      </c>
      <c r="D139" s="85" t="str">
        <f>IF(COLUMNS($C139:D139)&gt;$K139*2,"",INDEX('NOAA Tides Rangiroa'!$D:$D,MATCH($A139,'NOAA Tides Rangiroa'!$A:$A,0)+1-1))</f>
        <v>L</v>
      </c>
      <c r="E139" s="85">
        <f>IF(COLUMNS($C139:E139)&gt;$K139*2,"",INDEX('NOAA Tides Rangiroa'!$C:$C,MATCH($A139,'NOAA Tides Rangiroa'!$A:$A,0)+2-1))</f>
        <v>0.34861111111111115</v>
      </c>
      <c r="F139" s="85" t="str">
        <f>IF(COLUMNS($C139:F139)&gt;$K139*2,"",INDEX('NOAA Tides Rangiroa'!$D:$D,MATCH($A139,'NOAA Tides Rangiroa'!$A:$A,0)+2-1))</f>
        <v>H</v>
      </c>
      <c r="G139" s="85">
        <f>IF(COLUMNS($C139:G139)&gt;$K139*2,"",INDEX('NOAA Tides Rangiroa'!$C:$C,MATCH($A139,'NOAA Tides Rangiroa'!$A:$A,0)+3-1))</f>
        <v>0.6194444444444445</v>
      </c>
      <c r="H139" s="85" t="str">
        <f>IF(COLUMNS($C139:H139)&gt;$K139*2,"",INDEX('NOAA Tides Rangiroa'!$D:$D,MATCH($A139,'NOAA Tides Rangiroa'!$A:$A,0)+3-1))</f>
        <v>L</v>
      </c>
      <c r="I139" s="85">
        <f>IF(COLUMNS($C139:I139)&gt;$K139*2,"",INDEX('NOAA Tides Rangiroa'!$C:$C,MATCH($A139,'NOAA Tides Rangiroa'!$A:$A,0)+4-1))</f>
        <v>0.8784722222222222</v>
      </c>
      <c r="J139" s="85" t="str">
        <f>IF(COLUMNS($C139:J139)&gt;$K139*2,"",INDEX('NOAA Tides Rangiroa'!$D:$D,MATCH($A139,'NOAA Tides Rangiroa'!$A:$A,0)+4-1))</f>
        <v>H</v>
      </c>
      <c r="K139" s="84">
        <f>COUNTIF('NOAA Tides Rangiroa'!A:A,A139)</f>
        <v>4</v>
      </c>
    </row>
    <row r="140" spans="1:11" ht="12.75">
      <c r="A140" s="18">
        <v>41778</v>
      </c>
      <c r="B140" s="85" t="str">
        <f>IF(COLUMNS(B140:$B140)&gt;1,"",INDEX('NOAA Tides Rangiroa'!$B:$B,MATCH($A140,'NOAA Tides Rangiroa'!$A:$A,0)+COLUMNS(B140:$B140)-1))</f>
        <v>Mon</v>
      </c>
      <c r="C140" s="85">
        <f>IF(COLUMNS($C140:C140)&gt;$K140*2,"",INDEX('NOAA Tides Rangiroa'!$C:$C,MATCH($A140,'NOAA Tides Rangiroa'!$A:$A,0)+1-1))</f>
        <v>0.1326388888888889</v>
      </c>
      <c r="D140" s="85" t="str">
        <f>IF(COLUMNS($C140:D140)&gt;$K140*2,"",INDEX('NOAA Tides Rangiroa'!$D:$D,MATCH($A140,'NOAA Tides Rangiroa'!$A:$A,0)+1-1))</f>
        <v>L</v>
      </c>
      <c r="E140" s="85">
        <f>IF(COLUMNS($C140:E140)&gt;$K140*2,"",INDEX('NOAA Tides Rangiroa'!$C:$C,MATCH($A140,'NOAA Tides Rangiroa'!$A:$A,0)+2-1))</f>
        <v>0.39166666666666666</v>
      </c>
      <c r="F140" s="85" t="str">
        <f>IF(COLUMNS($C140:F140)&gt;$K140*2,"",INDEX('NOAA Tides Rangiroa'!$D:$D,MATCH($A140,'NOAA Tides Rangiroa'!$A:$A,0)+2-1))</f>
        <v>H</v>
      </c>
      <c r="G140" s="85">
        <f>IF(COLUMNS($C140:G140)&gt;$K140*2,"",INDEX('NOAA Tides Rangiroa'!$C:$C,MATCH($A140,'NOAA Tides Rangiroa'!$A:$A,0)+3-1))</f>
        <v>0.6625</v>
      </c>
      <c r="H140" s="85" t="str">
        <f>IF(COLUMNS($C140:H140)&gt;$K140*2,"",INDEX('NOAA Tides Rangiroa'!$D:$D,MATCH($A140,'NOAA Tides Rangiroa'!$A:$A,0)+3-1))</f>
        <v>L</v>
      </c>
      <c r="I140" s="85">
        <f>IF(COLUMNS($C140:I140)&gt;$K140*2,"",INDEX('NOAA Tides Rangiroa'!$C:$C,MATCH($A140,'NOAA Tides Rangiroa'!$A:$A,0)+4-1))</f>
        <v>0.9222222222222222</v>
      </c>
      <c r="J140" s="85" t="str">
        <f>IF(COLUMNS($C140:J140)&gt;$K140*2,"",INDEX('NOAA Tides Rangiroa'!$D:$D,MATCH($A140,'NOAA Tides Rangiroa'!$A:$A,0)+4-1))</f>
        <v>H</v>
      </c>
      <c r="K140" s="84">
        <f>COUNTIF('NOAA Tides Rangiroa'!A:A,A140)</f>
        <v>4</v>
      </c>
    </row>
    <row r="141" spans="1:11" ht="12.75">
      <c r="A141" s="18">
        <v>41779</v>
      </c>
      <c r="B141" s="85" t="str">
        <f>IF(COLUMNS(B141:$B141)&gt;1,"",INDEX('NOAA Tides Rangiroa'!$B:$B,MATCH($A141,'NOAA Tides Rangiroa'!$A:$A,0)+COLUMNS(B141:$B141)-1))</f>
        <v>Tue</v>
      </c>
      <c r="C141" s="85">
        <f>IF(COLUMNS($C141:C141)&gt;$K141*2,"",INDEX('NOAA Tides Rangiroa'!$C:$C,MATCH($A141,'NOAA Tides Rangiroa'!$A:$A,0)+1-1))</f>
        <v>0.17777777777777778</v>
      </c>
      <c r="D141" s="85" t="str">
        <f>IF(COLUMNS($C141:D141)&gt;$K141*2,"",INDEX('NOAA Tides Rangiroa'!$D:$D,MATCH($A141,'NOAA Tides Rangiroa'!$A:$A,0)+1-1))</f>
        <v>L</v>
      </c>
      <c r="E141" s="85">
        <f>IF(COLUMNS($C141:E141)&gt;$K141*2,"",INDEX('NOAA Tides Rangiroa'!$C:$C,MATCH($A141,'NOAA Tides Rangiroa'!$A:$A,0)+2-1))</f>
        <v>0.4354166666666666</v>
      </c>
      <c r="F141" s="85" t="str">
        <f>IF(COLUMNS($C141:F141)&gt;$K141*2,"",INDEX('NOAA Tides Rangiroa'!$D:$D,MATCH($A141,'NOAA Tides Rangiroa'!$A:$A,0)+2-1))</f>
        <v>H</v>
      </c>
      <c r="G141" s="85">
        <f>IF(COLUMNS($C141:G141)&gt;$K141*2,"",INDEX('NOAA Tides Rangiroa'!$C:$C,MATCH($A141,'NOAA Tides Rangiroa'!$A:$A,0)+3-1))</f>
        <v>0.7055555555555556</v>
      </c>
      <c r="H141" s="85" t="str">
        <f>IF(COLUMNS($C141:H141)&gt;$K141*2,"",INDEX('NOAA Tides Rangiroa'!$D:$D,MATCH($A141,'NOAA Tides Rangiroa'!$A:$A,0)+3-1))</f>
        <v>L</v>
      </c>
      <c r="I141" s="85">
        <f>IF(COLUMNS($C141:I141)&gt;$K141*2,"",INDEX('NOAA Tides Rangiroa'!$C:$C,MATCH($A141,'NOAA Tides Rangiroa'!$A:$A,0)+4-1))</f>
        <v>0.9666666666666667</v>
      </c>
      <c r="J141" s="85" t="str">
        <f>IF(COLUMNS($C141:J141)&gt;$K141*2,"",INDEX('NOAA Tides Rangiroa'!$D:$D,MATCH($A141,'NOAA Tides Rangiroa'!$A:$A,0)+4-1))</f>
        <v>H</v>
      </c>
      <c r="K141" s="84">
        <f>COUNTIF('NOAA Tides Rangiroa'!A:A,A141)</f>
        <v>4</v>
      </c>
    </row>
    <row r="142" spans="1:11" ht="12.75">
      <c r="A142" s="18">
        <v>41780</v>
      </c>
      <c r="B142" s="85" t="str">
        <f>IF(COLUMNS(B142:$B142)&gt;1,"",INDEX('NOAA Tides Rangiroa'!$B:$B,MATCH($A142,'NOAA Tides Rangiroa'!$A:$A,0)+COLUMNS(B142:$B142)-1))</f>
        <v>Wed</v>
      </c>
      <c r="C142" s="85">
        <f>IF(COLUMNS($C142:C142)&gt;$K142*2,"",INDEX('NOAA Tides Rangiroa'!$C:$C,MATCH($A142,'NOAA Tides Rangiroa'!$A:$A,0)+1-1))</f>
        <v>0.22291666666666665</v>
      </c>
      <c r="D142" s="85" t="str">
        <f>IF(COLUMNS($C142:D142)&gt;$K142*2,"",INDEX('NOAA Tides Rangiroa'!$D:$D,MATCH($A142,'NOAA Tides Rangiroa'!$A:$A,0)+1-1))</f>
        <v>L</v>
      </c>
      <c r="E142" s="85">
        <f>IF(COLUMNS($C142:E142)&gt;$K142*2,"",INDEX('NOAA Tides Rangiroa'!$C:$C,MATCH($A142,'NOAA Tides Rangiroa'!$A:$A,0)+2-1))</f>
        <v>0.4791666666666667</v>
      </c>
      <c r="F142" s="85" t="str">
        <f>IF(COLUMNS($C142:F142)&gt;$K142*2,"",INDEX('NOAA Tides Rangiroa'!$D:$D,MATCH($A142,'NOAA Tides Rangiroa'!$A:$A,0)+2-1))</f>
        <v>H</v>
      </c>
      <c r="G142" s="85">
        <f>IF(COLUMNS($C142:G142)&gt;$K142*2,"",INDEX('NOAA Tides Rangiroa'!$C:$C,MATCH($A142,'NOAA Tides Rangiroa'!$A:$A,0)+3-1))</f>
        <v>0.7472222222222222</v>
      </c>
      <c r="H142" s="85" t="str">
        <f>IF(COLUMNS($C142:H142)&gt;$K142*2,"",INDEX('NOAA Tides Rangiroa'!$D:$D,MATCH($A142,'NOAA Tides Rangiroa'!$A:$A,0)+3-1))</f>
        <v>L</v>
      </c>
      <c r="I142" s="85" t="str">
        <f>IF(COLUMNS($C142:I142)&gt;$K142*2,"",INDEX('NOAA Tides Rangiroa'!$C:$C,MATCH($A142,'NOAA Tides Rangiroa'!$A:$A,0)+4-1))</f>
        <v/>
      </c>
      <c r="J142" s="85" t="str">
        <f>IF(COLUMNS($C142:J142)&gt;$K142*2,"",INDEX('NOAA Tides Rangiroa'!$D:$D,MATCH($A142,'NOAA Tides Rangiroa'!$A:$A,0)+4-1))</f>
        <v/>
      </c>
      <c r="K142" s="84">
        <f>COUNTIF('NOAA Tides Rangiroa'!A:A,A142)</f>
        <v>3</v>
      </c>
    </row>
    <row r="143" spans="1:11" ht="12.75">
      <c r="A143" s="18">
        <v>41781</v>
      </c>
      <c r="B143" s="85" t="str">
        <f>IF(COLUMNS(B143:$B143)&gt;1,"",INDEX('NOAA Tides Rangiroa'!$B:$B,MATCH($A143,'NOAA Tides Rangiroa'!$A:$A,0)+COLUMNS(B143:$B143)-1))</f>
        <v>Thu</v>
      </c>
      <c r="C143" s="85">
        <f>IF(COLUMNS($C143:C143)&gt;$K143*2,"",INDEX('NOAA Tides Rangiroa'!$C:$C,MATCH($A143,'NOAA Tides Rangiroa'!$A:$A,0)+1-1))</f>
        <v>0.008333333333333333</v>
      </c>
      <c r="D143" s="85" t="str">
        <f>IF(COLUMNS($C143:D143)&gt;$K143*2,"",INDEX('NOAA Tides Rangiroa'!$D:$D,MATCH($A143,'NOAA Tides Rangiroa'!$A:$A,0)+1-1))</f>
        <v>H</v>
      </c>
      <c r="E143" s="85">
        <f>IF(COLUMNS($C143:E143)&gt;$K143*2,"",INDEX('NOAA Tides Rangiroa'!$C:$C,MATCH($A143,'NOAA Tides Rangiroa'!$A:$A,0)+2-1))</f>
        <v>0.26666666666666666</v>
      </c>
      <c r="F143" s="85" t="str">
        <f>IF(COLUMNS($C143:F143)&gt;$K143*2,"",INDEX('NOAA Tides Rangiroa'!$D:$D,MATCH($A143,'NOAA Tides Rangiroa'!$A:$A,0)+2-1))</f>
        <v>L</v>
      </c>
      <c r="G143" s="85">
        <f>IF(COLUMNS($C143:G143)&gt;$K143*2,"",INDEX('NOAA Tides Rangiroa'!$C:$C,MATCH($A143,'NOAA Tides Rangiroa'!$A:$A,0)+3-1))</f>
        <v>0.5215277777777778</v>
      </c>
      <c r="H143" s="85" t="str">
        <f>IF(COLUMNS($C143:H143)&gt;$K143*2,"",INDEX('NOAA Tides Rangiroa'!$D:$D,MATCH($A143,'NOAA Tides Rangiroa'!$A:$A,0)+3-1))</f>
        <v>H</v>
      </c>
      <c r="I143" s="85">
        <f>IF(COLUMNS($C143:I143)&gt;$K143*2,"",INDEX('NOAA Tides Rangiroa'!$C:$C,MATCH($A143,'NOAA Tides Rangiroa'!$A:$A,0)+4-1))</f>
        <v>0.7868055555555555</v>
      </c>
      <c r="J143" s="85" t="str">
        <f>IF(COLUMNS($C143:J143)&gt;$K143*2,"",INDEX('NOAA Tides Rangiroa'!$D:$D,MATCH($A143,'NOAA Tides Rangiroa'!$A:$A,0)+4-1))</f>
        <v>L</v>
      </c>
      <c r="K143" s="84">
        <f>COUNTIF('NOAA Tides Rangiroa'!A:A,A143)</f>
        <v>4</v>
      </c>
    </row>
    <row r="144" spans="1:11" ht="12.75">
      <c r="A144" s="18">
        <v>41782</v>
      </c>
      <c r="B144" s="85" t="str">
        <f>IF(COLUMNS(B144:$B144)&gt;1,"",INDEX('NOAA Tides Rangiroa'!$B:$B,MATCH($A144,'NOAA Tides Rangiroa'!$A:$A,0)+COLUMNS(B144:$B144)-1))</f>
        <v>Fri</v>
      </c>
      <c r="C144" s="85">
        <f>IF(COLUMNS($C144:C144)&gt;$K144*2,"",INDEX('NOAA Tides Rangiroa'!$C:$C,MATCH($A144,'NOAA Tides Rangiroa'!$A:$A,0)+1-1))</f>
        <v>0.04791666666666666</v>
      </c>
      <c r="D144" s="85" t="str">
        <f>IF(COLUMNS($C144:D144)&gt;$K144*2,"",INDEX('NOAA Tides Rangiroa'!$D:$D,MATCH($A144,'NOAA Tides Rangiroa'!$A:$A,0)+1-1))</f>
        <v>H</v>
      </c>
      <c r="E144" s="85">
        <f>IF(COLUMNS($C144:E144)&gt;$K144*2,"",INDEX('NOAA Tides Rangiroa'!$C:$C,MATCH($A144,'NOAA Tides Rangiroa'!$A:$A,0)+2-1))</f>
        <v>0.3076388888888889</v>
      </c>
      <c r="F144" s="85" t="str">
        <f>IF(COLUMNS($C144:F144)&gt;$K144*2,"",INDEX('NOAA Tides Rangiroa'!$D:$D,MATCH($A144,'NOAA Tides Rangiroa'!$A:$A,0)+2-1))</f>
        <v>L</v>
      </c>
      <c r="G144" s="85">
        <f>IF(COLUMNS($C144:G144)&gt;$K144*2,"",INDEX('NOAA Tides Rangiroa'!$C:$C,MATCH($A144,'NOAA Tides Rangiroa'!$A:$A,0)+3-1))</f>
        <v>0.5611111111111111</v>
      </c>
      <c r="H144" s="85" t="str">
        <f>IF(COLUMNS($C144:H144)&gt;$K144*2,"",INDEX('NOAA Tides Rangiroa'!$D:$D,MATCH($A144,'NOAA Tides Rangiroa'!$A:$A,0)+3-1))</f>
        <v>H</v>
      </c>
      <c r="I144" s="85">
        <f>IF(COLUMNS($C144:I144)&gt;$K144*2,"",INDEX('NOAA Tides Rangiroa'!$C:$C,MATCH($A144,'NOAA Tides Rangiroa'!$A:$A,0)+4-1))</f>
        <v>0.8236111111111111</v>
      </c>
      <c r="J144" s="85" t="str">
        <f>IF(COLUMNS($C144:J144)&gt;$K144*2,"",INDEX('NOAA Tides Rangiroa'!$D:$D,MATCH($A144,'NOAA Tides Rangiroa'!$A:$A,0)+4-1))</f>
        <v>L</v>
      </c>
      <c r="K144" s="84">
        <f>COUNTIF('NOAA Tides Rangiroa'!A:A,A144)</f>
        <v>4</v>
      </c>
    </row>
    <row r="145" spans="1:11" ht="12.75">
      <c r="A145" s="18">
        <v>41783</v>
      </c>
      <c r="B145" s="85" t="str">
        <f>IF(COLUMNS(B145:$B145)&gt;1,"",INDEX('NOAA Tides Rangiroa'!$B:$B,MATCH($A145,'NOAA Tides Rangiroa'!$A:$A,0)+COLUMNS(B145:$B145)-1))</f>
        <v>Sat</v>
      </c>
      <c r="C145" s="85">
        <f>IF(COLUMNS($C145:C145)&gt;$K145*2,"",INDEX('NOAA Tides Rangiroa'!$C:$C,MATCH($A145,'NOAA Tides Rangiroa'!$A:$A,0)+1-1))</f>
        <v>0.08472222222222221</v>
      </c>
      <c r="D145" s="85" t="str">
        <f>IF(COLUMNS($C145:D145)&gt;$K145*2,"",INDEX('NOAA Tides Rangiroa'!$D:$D,MATCH($A145,'NOAA Tides Rangiroa'!$A:$A,0)+1-1))</f>
        <v>H</v>
      </c>
      <c r="E145" s="85">
        <f>IF(COLUMNS($C145:E145)&gt;$K145*2,"",INDEX('NOAA Tides Rangiroa'!$C:$C,MATCH($A145,'NOAA Tides Rangiroa'!$A:$A,0)+2-1))</f>
        <v>0.3458333333333334</v>
      </c>
      <c r="F145" s="85" t="str">
        <f>IF(COLUMNS($C145:F145)&gt;$K145*2,"",INDEX('NOAA Tides Rangiroa'!$D:$D,MATCH($A145,'NOAA Tides Rangiroa'!$A:$A,0)+2-1))</f>
        <v>L</v>
      </c>
      <c r="G145" s="85">
        <f>IF(COLUMNS($C145:G145)&gt;$K145*2,"",INDEX('NOAA Tides Rangiroa'!$C:$C,MATCH($A145,'NOAA Tides Rangiroa'!$A:$A,0)+3-1))</f>
        <v>0.5979166666666667</v>
      </c>
      <c r="H145" s="85" t="str">
        <f>IF(COLUMNS($C145:H145)&gt;$K145*2,"",INDEX('NOAA Tides Rangiroa'!$D:$D,MATCH($A145,'NOAA Tides Rangiroa'!$A:$A,0)+3-1))</f>
        <v>H</v>
      </c>
      <c r="I145" s="85">
        <f>IF(COLUMNS($C145:I145)&gt;$K145*2,"",INDEX('NOAA Tides Rangiroa'!$C:$C,MATCH($A145,'NOAA Tides Rangiroa'!$A:$A,0)+4-1))</f>
        <v>0.8576388888888888</v>
      </c>
      <c r="J145" s="85" t="str">
        <f>IF(COLUMNS($C145:J145)&gt;$K145*2,"",INDEX('NOAA Tides Rangiroa'!$D:$D,MATCH($A145,'NOAA Tides Rangiroa'!$A:$A,0)+4-1))</f>
        <v>L</v>
      </c>
      <c r="K145" s="84">
        <f>COUNTIF('NOAA Tides Rangiroa'!A:A,A145)</f>
        <v>4</v>
      </c>
    </row>
    <row r="146" spans="1:11" ht="12.75">
      <c r="A146" s="18">
        <v>41784</v>
      </c>
      <c r="B146" s="85" t="str">
        <f>IF(COLUMNS(B146:$B146)&gt;1,"",INDEX('NOAA Tides Rangiroa'!$B:$B,MATCH($A146,'NOAA Tides Rangiroa'!$A:$A,0)+COLUMNS(B146:$B146)-1))</f>
        <v>Sun</v>
      </c>
      <c r="C146" s="85">
        <f>IF(COLUMNS($C146:C146)&gt;$K146*2,"",INDEX('NOAA Tides Rangiroa'!$C:$C,MATCH($A146,'NOAA Tides Rangiroa'!$A:$A,0)+1-1))</f>
        <v>0.11875000000000001</v>
      </c>
      <c r="D146" s="85" t="str">
        <f>IF(COLUMNS($C146:D146)&gt;$K146*2,"",INDEX('NOAA Tides Rangiroa'!$D:$D,MATCH($A146,'NOAA Tides Rangiroa'!$A:$A,0)+1-1))</f>
        <v>H</v>
      </c>
      <c r="E146" s="85">
        <f>IF(COLUMNS($C146:E146)&gt;$K146*2,"",INDEX('NOAA Tides Rangiroa'!$C:$C,MATCH($A146,'NOAA Tides Rangiroa'!$A:$A,0)+2-1))</f>
        <v>0.3819444444444444</v>
      </c>
      <c r="F146" s="85" t="str">
        <f>IF(COLUMNS($C146:F146)&gt;$K146*2,"",INDEX('NOAA Tides Rangiroa'!$D:$D,MATCH($A146,'NOAA Tides Rangiroa'!$A:$A,0)+2-1))</f>
        <v>L</v>
      </c>
      <c r="G146" s="85">
        <f>IF(COLUMNS($C146:G146)&gt;$K146*2,"",INDEX('NOAA Tides Rangiroa'!$C:$C,MATCH($A146,'NOAA Tides Rangiroa'!$A:$A,0)+3-1))</f>
        <v>0.6326388888888889</v>
      </c>
      <c r="H146" s="85" t="str">
        <f>IF(COLUMNS($C146:H146)&gt;$K146*2,"",INDEX('NOAA Tides Rangiroa'!$D:$D,MATCH($A146,'NOAA Tides Rangiroa'!$A:$A,0)+3-1))</f>
        <v>H</v>
      </c>
      <c r="I146" s="85">
        <f>IF(COLUMNS($C146:I146)&gt;$K146*2,"",INDEX('NOAA Tides Rangiroa'!$C:$C,MATCH($A146,'NOAA Tides Rangiroa'!$A:$A,0)+4-1))</f>
        <v>0.8895833333333334</v>
      </c>
      <c r="J146" s="85" t="str">
        <f>IF(COLUMNS($C146:J146)&gt;$K146*2,"",INDEX('NOAA Tides Rangiroa'!$D:$D,MATCH($A146,'NOAA Tides Rangiroa'!$A:$A,0)+4-1))</f>
        <v>L</v>
      </c>
      <c r="K146" s="84">
        <f>COUNTIF('NOAA Tides Rangiroa'!A:A,A146)</f>
        <v>4</v>
      </c>
    </row>
    <row r="147" spans="1:11" ht="12.75">
      <c r="A147" s="18">
        <v>41785</v>
      </c>
      <c r="B147" s="85" t="str">
        <f>IF(COLUMNS(B147:$B147)&gt;1,"",INDEX('NOAA Tides Rangiroa'!$B:$B,MATCH($A147,'NOAA Tides Rangiroa'!$A:$A,0)+COLUMNS(B147:$B147)-1))</f>
        <v>Mon</v>
      </c>
      <c r="C147" s="85">
        <f>IF(COLUMNS($C147:C147)&gt;$K147*2,"",INDEX('NOAA Tides Rangiroa'!$C:$C,MATCH($A147,'NOAA Tides Rangiroa'!$A:$A,0)+1-1))</f>
        <v>0.15138888888888888</v>
      </c>
      <c r="D147" s="85" t="str">
        <f>IF(COLUMNS($C147:D147)&gt;$K147*2,"",INDEX('NOAA Tides Rangiroa'!$D:$D,MATCH($A147,'NOAA Tides Rangiroa'!$A:$A,0)+1-1))</f>
        <v>H</v>
      </c>
      <c r="E147" s="85">
        <f>IF(COLUMNS($C147:E147)&gt;$K147*2,"",INDEX('NOAA Tides Rangiroa'!$C:$C,MATCH($A147,'NOAA Tides Rangiroa'!$A:$A,0)+2-1))</f>
        <v>0.4152777777777778</v>
      </c>
      <c r="F147" s="85" t="str">
        <f>IF(COLUMNS($C147:F147)&gt;$K147*2,"",INDEX('NOAA Tides Rangiroa'!$D:$D,MATCH($A147,'NOAA Tides Rangiroa'!$A:$A,0)+2-1))</f>
        <v>L</v>
      </c>
      <c r="G147" s="85">
        <f>IF(COLUMNS($C147:G147)&gt;$K147*2,"",INDEX('NOAA Tides Rangiroa'!$C:$C,MATCH($A147,'NOAA Tides Rangiroa'!$A:$A,0)+3-1))</f>
        <v>0.6652777777777777</v>
      </c>
      <c r="H147" s="85" t="str">
        <f>IF(COLUMNS($C147:H147)&gt;$K147*2,"",INDEX('NOAA Tides Rangiroa'!$D:$D,MATCH($A147,'NOAA Tides Rangiroa'!$A:$A,0)+3-1))</f>
        <v>H</v>
      </c>
      <c r="I147" s="85">
        <f>IF(COLUMNS($C147:I147)&gt;$K147*2,"",INDEX('NOAA Tides Rangiroa'!$C:$C,MATCH($A147,'NOAA Tides Rangiroa'!$A:$A,0)+4-1))</f>
        <v>0.9208333333333334</v>
      </c>
      <c r="J147" s="85" t="str">
        <f>IF(COLUMNS($C147:J147)&gt;$K147*2,"",INDEX('NOAA Tides Rangiroa'!$D:$D,MATCH($A147,'NOAA Tides Rangiroa'!$A:$A,0)+4-1))</f>
        <v>L</v>
      </c>
      <c r="K147" s="84">
        <f>COUNTIF('NOAA Tides Rangiroa'!A:A,A147)</f>
        <v>4</v>
      </c>
    </row>
    <row r="148" spans="1:11" ht="12.75">
      <c r="A148" s="18">
        <v>41786</v>
      </c>
      <c r="B148" s="85" t="str">
        <f>IF(COLUMNS(B148:$B148)&gt;1,"",INDEX('NOAA Tides Rangiroa'!$B:$B,MATCH($A148,'NOAA Tides Rangiroa'!$A:$A,0)+COLUMNS(B148:$B148)-1))</f>
        <v>Tue</v>
      </c>
      <c r="C148" s="85">
        <f>IF(COLUMNS($C148:C148)&gt;$K148*2,"",INDEX('NOAA Tides Rangiroa'!$C:$C,MATCH($A148,'NOAA Tides Rangiroa'!$A:$A,0)+1-1))</f>
        <v>0.18194444444444444</v>
      </c>
      <c r="D148" s="85" t="str">
        <f>IF(COLUMNS($C148:D148)&gt;$K148*2,"",INDEX('NOAA Tides Rangiroa'!$D:$D,MATCH($A148,'NOAA Tides Rangiroa'!$A:$A,0)+1-1))</f>
        <v>H</v>
      </c>
      <c r="E148" s="85">
        <f>IF(COLUMNS($C148:E148)&gt;$K148*2,"",INDEX('NOAA Tides Rangiroa'!$C:$C,MATCH($A148,'NOAA Tides Rangiroa'!$A:$A,0)+2-1))</f>
        <v>0.4472222222222222</v>
      </c>
      <c r="F148" s="85" t="str">
        <f>IF(COLUMNS($C148:F148)&gt;$K148*2,"",INDEX('NOAA Tides Rangiroa'!$D:$D,MATCH($A148,'NOAA Tides Rangiroa'!$A:$A,0)+2-1))</f>
        <v>L</v>
      </c>
      <c r="G148" s="85">
        <f>IF(COLUMNS($C148:G148)&gt;$K148*2,"",INDEX('NOAA Tides Rangiroa'!$C:$C,MATCH($A148,'NOAA Tides Rangiroa'!$A:$A,0)+3-1))</f>
        <v>0.6965277777777777</v>
      </c>
      <c r="H148" s="85" t="str">
        <f>IF(COLUMNS($C148:H148)&gt;$K148*2,"",INDEX('NOAA Tides Rangiroa'!$D:$D,MATCH($A148,'NOAA Tides Rangiroa'!$A:$A,0)+3-1))</f>
        <v>H</v>
      </c>
      <c r="I148" s="85">
        <f>IF(COLUMNS($C148:I148)&gt;$K148*2,"",INDEX('NOAA Tides Rangiroa'!$C:$C,MATCH($A148,'NOAA Tides Rangiroa'!$A:$A,0)+4-1))</f>
        <v>0.9500000000000001</v>
      </c>
      <c r="J148" s="85" t="str">
        <f>IF(COLUMNS($C148:J148)&gt;$K148*2,"",INDEX('NOAA Tides Rangiroa'!$D:$D,MATCH($A148,'NOAA Tides Rangiroa'!$A:$A,0)+4-1))</f>
        <v>L</v>
      </c>
      <c r="K148" s="84">
        <f>COUNTIF('NOAA Tides Rangiroa'!A:A,A148)</f>
        <v>4</v>
      </c>
    </row>
    <row r="149" spans="1:11" ht="12.75">
      <c r="A149" s="18">
        <v>41787</v>
      </c>
      <c r="B149" s="85" t="str">
        <f>IF(COLUMNS(B149:$B149)&gt;1,"",INDEX('NOAA Tides Rangiroa'!$B:$B,MATCH($A149,'NOAA Tides Rangiroa'!$A:$A,0)+COLUMNS(B149:$B149)-1))</f>
        <v>Wed</v>
      </c>
      <c r="C149" s="85">
        <f>IF(COLUMNS($C149:C149)&gt;$K149*2,"",INDEX('NOAA Tides Rangiroa'!$C:$C,MATCH($A149,'NOAA Tides Rangiroa'!$A:$A,0)+1-1))</f>
        <v>0.21180555555555555</v>
      </c>
      <c r="D149" s="85" t="str">
        <f>IF(COLUMNS($C149:D149)&gt;$K149*2,"",INDEX('NOAA Tides Rangiroa'!$D:$D,MATCH($A149,'NOAA Tides Rangiroa'!$A:$A,0)+1-1))</f>
        <v>H</v>
      </c>
      <c r="E149" s="85">
        <f>IF(COLUMNS($C149:E149)&gt;$K149*2,"",INDEX('NOAA Tides Rangiroa'!$C:$C,MATCH($A149,'NOAA Tides Rangiroa'!$A:$A,0)+2-1))</f>
        <v>0.4777777777777778</v>
      </c>
      <c r="F149" s="85" t="str">
        <f>IF(COLUMNS($C149:F149)&gt;$K149*2,"",INDEX('NOAA Tides Rangiroa'!$D:$D,MATCH($A149,'NOAA Tides Rangiroa'!$A:$A,0)+2-1))</f>
        <v>L</v>
      </c>
      <c r="G149" s="85">
        <f>IF(COLUMNS($C149:G149)&gt;$K149*2,"",INDEX('NOAA Tides Rangiroa'!$C:$C,MATCH($A149,'NOAA Tides Rangiroa'!$A:$A,0)+3-1))</f>
        <v>0.7270833333333333</v>
      </c>
      <c r="H149" s="85" t="str">
        <f>IF(COLUMNS($C149:H149)&gt;$K149*2,"",INDEX('NOAA Tides Rangiroa'!$D:$D,MATCH($A149,'NOAA Tides Rangiroa'!$A:$A,0)+3-1))</f>
        <v>H</v>
      </c>
      <c r="I149" s="85">
        <f>IF(COLUMNS($C149:I149)&gt;$K149*2,"",INDEX('NOAA Tides Rangiroa'!$C:$C,MATCH($A149,'NOAA Tides Rangiroa'!$A:$A,0)+4-1))</f>
        <v>0.9798611111111111</v>
      </c>
      <c r="J149" s="85" t="str">
        <f>IF(COLUMNS($C149:J149)&gt;$K149*2,"",INDEX('NOAA Tides Rangiroa'!$D:$D,MATCH($A149,'NOAA Tides Rangiroa'!$A:$A,0)+4-1))</f>
        <v>L</v>
      </c>
      <c r="K149" s="84">
        <f>COUNTIF('NOAA Tides Rangiroa'!A:A,A149)</f>
        <v>4</v>
      </c>
    </row>
    <row r="150" spans="1:11" ht="12.75">
      <c r="A150" s="18">
        <v>41788</v>
      </c>
      <c r="B150" s="85" t="str">
        <f>IF(COLUMNS(B150:$B150)&gt;1,"",INDEX('NOAA Tides Rangiroa'!$B:$B,MATCH($A150,'NOAA Tides Rangiroa'!$A:$A,0)+COLUMNS(B150:$B150)-1))</f>
        <v>Thu</v>
      </c>
      <c r="C150" s="85">
        <f>IF(COLUMNS($C150:C150)&gt;$K150*2,"",INDEX('NOAA Tides Rangiroa'!$C:$C,MATCH($A150,'NOAA Tides Rangiroa'!$A:$A,0)+1-1))</f>
        <v>0.24166666666666667</v>
      </c>
      <c r="D150" s="85" t="str">
        <f>IF(COLUMNS($C150:D150)&gt;$K150*2,"",INDEX('NOAA Tides Rangiroa'!$D:$D,MATCH($A150,'NOAA Tides Rangiroa'!$A:$A,0)+1-1))</f>
        <v>H</v>
      </c>
      <c r="E150" s="85">
        <f>IF(COLUMNS($C150:E150)&gt;$K150*2,"",INDEX('NOAA Tides Rangiroa'!$C:$C,MATCH($A150,'NOAA Tides Rangiroa'!$A:$A,0)+2-1))</f>
        <v>0.5083333333333333</v>
      </c>
      <c r="F150" s="85" t="str">
        <f>IF(COLUMNS($C150:F150)&gt;$K150*2,"",INDEX('NOAA Tides Rangiroa'!$D:$D,MATCH($A150,'NOAA Tides Rangiroa'!$A:$A,0)+2-1))</f>
        <v>L</v>
      </c>
      <c r="G150" s="85">
        <f>IF(COLUMNS($C150:G150)&gt;$K150*2,"",INDEX('NOAA Tides Rangiroa'!$C:$C,MATCH($A150,'NOAA Tides Rangiroa'!$A:$A,0)+3-1))</f>
        <v>0.7583333333333333</v>
      </c>
      <c r="H150" s="85" t="str">
        <f>IF(COLUMNS($C150:H150)&gt;$K150*2,"",INDEX('NOAA Tides Rangiroa'!$D:$D,MATCH($A150,'NOAA Tides Rangiroa'!$A:$A,0)+3-1))</f>
        <v>H</v>
      </c>
      <c r="I150" s="85" t="str">
        <f>IF(COLUMNS($C150:I150)&gt;$K150*2,"",INDEX('NOAA Tides Rangiroa'!$C:$C,MATCH($A150,'NOAA Tides Rangiroa'!$A:$A,0)+4-1))</f>
        <v/>
      </c>
      <c r="J150" s="85" t="str">
        <f>IF(COLUMNS($C150:J150)&gt;$K150*2,"",INDEX('NOAA Tides Rangiroa'!$D:$D,MATCH($A150,'NOAA Tides Rangiroa'!$A:$A,0)+4-1))</f>
        <v/>
      </c>
      <c r="K150" s="84">
        <f>COUNTIF('NOAA Tides Rangiroa'!A:A,A150)</f>
        <v>3</v>
      </c>
    </row>
    <row r="151" spans="1:11" ht="12.75">
      <c r="A151" s="18">
        <v>41789</v>
      </c>
      <c r="B151" s="85" t="str">
        <f>IF(COLUMNS(B151:$B151)&gt;1,"",INDEX('NOAA Tides Rangiroa'!$B:$B,MATCH($A151,'NOAA Tides Rangiroa'!$A:$A,0)+COLUMNS(B151:$B151)-1))</f>
        <v>Fri</v>
      </c>
      <c r="C151" s="85">
        <f>IF(COLUMNS($C151:C151)&gt;$K151*2,"",INDEX('NOAA Tides Rangiroa'!$C:$C,MATCH($A151,'NOAA Tides Rangiroa'!$A:$A,0)+1-1))</f>
        <v>0.009722222222222222</v>
      </c>
      <c r="D151" s="85" t="str">
        <f>IF(COLUMNS($C151:D151)&gt;$K151*2,"",INDEX('NOAA Tides Rangiroa'!$D:$D,MATCH($A151,'NOAA Tides Rangiroa'!$A:$A,0)+1-1))</f>
        <v>L</v>
      </c>
      <c r="E151" s="85">
        <f>IF(COLUMNS($C151:E151)&gt;$K151*2,"",INDEX('NOAA Tides Rangiroa'!$C:$C,MATCH($A151,'NOAA Tides Rangiroa'!$A:$A,0)+2-1))</f>
        <v>0.27152777777777776</v>
      </c>
      <c r="F151" s="85" t="str">
        <f>IF(COLUMNS($C151:F151)&gt;$K151*2,"",INDEX('NOAA Tides Rangiroa'!$D:$D,MATCH($A151,'NOAA Tides Rangiroa'!$A:$A,0)+2-1))</f>
        <v>H</v>
      </c>
      <c r="G151" s="85">
        <f>IF(COLUMNS($C151:G151)&gt;$K151*2,"",INDEX('NOAA Tides Rangiroa'!$C:$C,MATCH($A151,'NOAA Tides Rangiroa'!$A:$A,0)+3-1))</f>
        <v>0.5395833333333333</v>
      </c>
      <c r="H151" s="85" t="str">
        <f>IF(COLUMNS($C151:H151)&gt;$K151*2,"",INDEX('NOAA Tides Rangiroa'!$D:$D,MATCH($A151,'NOAA Tides Rangiroa'!$A:$A,0)+3-1))</f>
        <v>L</v>
      </c>
      <c r="I151" s="85">
        <f>IF(COLUMNS($C151:I151)&gt;$K151*2,"",INDEX('NOAA Tides Rangiroa'!$C:$C,MATCH($A151,'NOAA Tides Rangiroa'!$A:$A,0)+4-1))</f>
        <v>0.7895833333333333</v>
      </c>
      <c r="J151" s="85" t="str">
        <f>IF(COLUMNS($C151:J151)&gt;$K151*2,"",INDEX('NOAA Tides Rangiroa'!$D:$D,MATCH($A151,'NOAA Tides Rangiroa'!$A:$A,0)+4-1))</f>
        <v>H</v>
      </c>
      <c r="K151" s="84">
        <f>COUNTIF('NOAA Tides Rangiroa'!A:A,A151)</f>
        <v>4</v>
      </c>
    </row>
    <row r="152" spans="1:11" ht="12.75">
      <c r="A152" s="18">
        <v>41790</v>
      </c>
      <c r="B152" s="85" t="str">
        <f>IF(COLUMNS(B152:$B152)&gt;1,"",INDEX('NOAA Tides Rangiroa'!$B:$B,MATCH($A152,'NOAA Tides Rangiroa'!$A:$A,0)+COLUMNS(B152:$B152)-1))</f>
        <v>Sat</v>
      </c>
      <c r="C152" s="85">
        <f>IF(COLUMNS($C152:C152)&gt;$K152*2,"",INDEX('NOAA Tides Rangiroa'!$C:$C,MATCH($A152,'NOAA Tides Rangiroa'!$A:$A,0)+1-1))</f>
        <v>0.04027777777777778</v>
      </c>
      <c r="D152" s="85" t="str">
        <f>IF(COLUMNS($C152:D152)&gt;$K152*2,"",INDEX('NOAA Tides Rangiroa'!$D:$D,MATCH($A152,'NOAA Tides Rangiroa'!$A:$A,0)+1-1))</f>
        <v>L</v>
      </c>
      <c r="E152" s="85">
        <f>IF(COLUMNS($C152:E152)&gt;$K152*2,"",INDEX('NOAA Tides Rangiroa'!$C:$C,MATCH($A152,'NOAA Tides Rangiroa'!$A:$A,0)+2-1))</f>
        <v>0.30277777777777776</v>
      </c>
      <c r="F152" s="85" t="str">
        <f>IF(COLUMNS($C152:F152)&gt;$K152*2,"",INDEX('NOAA Tides Rangiroa'!$D:$D,MATCH($A152,'NOAA Tides Rangiroa'!$A:$A,0)+2-1))</f>
        <v>H</v>
      </c>
      <c r="G152" s="85">
        <f>IF(COLUMNS($C152:G152)&gt;$K152*2,"",INDEX('NOAA Tides Rangiroa'!$C:$C,MATCH($A152,'NOAA Tides Rangiroa'!$A:$A,0)+3-1))</f>
        <v>0.5715277777777777</v>
      </c>
      <c r="H152" s="85" t="str">
        <f>IF(COLUMNS($C152:H152)&gt;$K152*2,"",INDEX('NOAA Tides Rangiroa'!$D:$D,MATCH($A152,'NOAA Tides Rangiroa'!$A:$A,0)+3-1))</f>
        <v>L</v>
      </c>
      <c r="I152" s="85">
        <f>IF(COLUMNS($C152:I152)&gt;$K152*2,"",INDEX('NOAA Tides Rangiroa'!$C:$C,MATCH($A152,'NOAA Tides Rangiroa'!$A:$A,0)+4-1))</f>
        <v>0.8215277777777777</v>
      </c>
      <c r="J152" s="85" t="str">
        <f>IF(COLUMNS($C152:J152)&gt;$K152*2,"",INDEX('NOAA Tides Rangiroa'!$D:$D,MATCH($A152,'NOAA Tides Rangiroa'!$A:$A,0)+4-1))</f>
        <v>H</v>
      </c>
      <c r="K152" s="84">
        <f>COUNTIF('NOAA Tides Rangiroa'!A:A,A152)</f>
        <v>4</v>
      </c>
    </row>
    <row r="153" spans="1:11" ht="12.75">
      <c r="A153" s="18">
        <v>41791</v>
      </c>
      <c r="B153" s="85" t="str">
        <f>IF(COLUMNS(B153:$B153)&gt;1,"",INDEX('NOAA Tides Rangiroa'!$B:$B,MATCH($A153,'NOAA Tides Rangiroa'!$A:$A,0)+COLUMNS(B153:$B153)-1))</f>
        <v>Sun</v>
      </c>
      <c r="C153" s="85">
        <f>IF(COLUMNS($C153:C153)&gt;$K153*2,"",INDEX('NOAA Tides Rangiroa'!$C:$C,MATCH($A153,'NOAA Tides Rangiroa'!$A:$A,0)+1-1))</f>
        <v>0.07222222222222223</v>
      </c>
      <c r="D153" s="85" t="str">
        <f>IF(COLUMNS($C153:D153)&gt;$K153*2,"",INDEX('NOAA Tides Rangiroa'!$D:$D,MATCH($A153,'NOAA Tides Rangiroa'!$A:$A,0)+1-1))</f>
        <v>L</v>
      </c>
      <c r="E153" s="85">
        <f>IF(COLUMNS($C153:E153)&gt;$K153*2,"",INDEX('NOAA Tides Rangiroa'!$C:$C,MATCH($A153,'NOAA Tides Rangiroa'!$A:$A,0)+2-1))</f>
        <v>0.3347222222222222</v>
      </c>
      <c r="F153" s="85" t="str">
        <f>IF(COLUMNS($C153:F153)&gt;$K153*2,"",INDEX('NOAA Tides Rangiroa'!$D:$D,MATCH($A153,'NOAA Tides Rangiroa'!$A:$A,0)+2-1))</f>
        <v>H</v>
      </c>
      <c r="G153" s="85">
        <f>IF(COLUMNS($C153:G153)&gt;$K153*2,"",INDEX('NOAA Tides Rangiroa'!$C:$C,MATCH($A153,'NOAA Tides Rangiroa'!$A:$A,0)+3-1))</f>
        <v>0.6041666666666666</v>
      </c>
      <c r="H153" s="85" t="str">
        <f>IF(COLUMNS($C153:H153)&gt;$K153*2,"",INDEX('NOAA Tides Rangiroa'!$D:$D,MATCH($A153,'NOAA Tides Rangiroa'!$A:$A,0)+3-1))</f>
        <v>L</v>
      </c>
      <c r="I153" s="85">
        <f>IF(COLUMNS($C153:I153)&gt;$K153*2,"",INDEX('NOAA Tides Rangiroa'!$C:$C,MATCH($A153,'NOAA Tides Rangiroa'!$A:$A,0)+4-1))</f>
        <v>0.8555555555555556</v>
      </c>
      <c r="J153" s="85" t="str">
        <f>IF(COLUMNS($C153:J153)&gt;$K153*2,"",INDEX('NOAA Tides Rangiroa'!$D:$D,MATCH($A153,'NOAA Tides Rangiroa'!$A:$A,0)+4-1))</f>
        <v>H</v>
      </c>
      <c r="K153" s="84">
        <f>COUNTIF('NOAA Tides Rangiroa'!A:A,A153)</f>
        <v>4</v>
      </c>
    </row>
    <row r="154" spans="1:11" ht="12.75">
      <c r="A154" s="18">
        <v>41792</v>
      </c>
      <c r="B154" s="85" t="str">
        <f>IF(COLUMNS(B154:$B154)&gt;1,"",INDEX('NOAA Tides Rangiroa'!$B:$B,MATCH($A154,'NOAA Tides Rangiroa'!$A:$A,0)+COLUMNS(B154:$B154)-1))</f>
        <v>Mon</v>
      </c>
      <c r="C154" s="85">
        <f>IF(COLUMNS($C154:C154)&gt;$K154*2,"",INDEX('NOAA Tides Rangiroa'!$C:$C,MATCH($A154,'NOAA Tides Rangiroa'!$A:$A,0)+1-1))</f>
        <v>0.10625</v>
      </c>
      <c r="D154" s="85" t="str">
        <f>IF(COLUMNS($C154:D154)&gt;$K154*2,"",INDEX('NOAA Tides Rangiroa'!$D:$D,MATCH($A154,'NOAA Tides Rangiroa'!$A:$A,0)+1-1))</f>
        <v>L</v>
      </c>
      <c r="E154" s="85">
        <f>IF(COLUMNS($C154:E154)&gt;$K154*2,"",INDEX('NOAA Tides Rangiroa'!$C:$C,MATCH($A154,'NOAA Tides Rangiroa'!$A:$A,0)+2-1))</f>
        <v>0.3680555555555556</v>
      </c>
      <c r="F154" s="85" t="str">
        <f>IF(COLUMNS($C154:F154)&gt;$K154*2,"",INDEX('NOAA Tides Rangiroa'!$D:$D,MATCH($A154,'NOAA Tides Rangiroa'!$A:$A,0)+2-1))</f>
        <v>H</v>
      </c>
      <c r="G154" s="85">
        <f>IF(COLUMNS($C154:G154)&gt;$K154*2,"",INDEX('NOAA Tides Rangiroa'!$C:$C,MATCH($A154,'NOAA Tides Rangiroa'!$A:$A,0)+3-1))</f>
        <v>0.6375000000000001</v>
      </c>
      <c r="H154" s="85" t="str">
        <f>IF(COLUMNS($C154:H154)&gt;$K154*2,"",INDEX('NOAA Tides Rangiroa'!$D:$D,MATCH($A154,'NOAA Tides Rangiroa'!$A:$A,0)+3-1))</f>
        <v>L</v>
      </c>
      <c r="I154" s="85">
        <f>IF(COLUMNS($C154:I154)&gt;$K154*2,"",INDEX('NOAA Tides Rangiroa'!$C:$C,MATCH($A154,'NOAA Tides Rangiroa'!$A:$A,0)+4-1))</f>
        <v>0.8909722222222222</v>
      </c>
      <c r="J154" s="85" t="str">
        <f>IF(COLUMNS($C154:J154)&gt;$K154*2,"",INDEX('NOAA Tides Rangiroa'!$D:$D,MATCH($A154,'NOAA Tides Rangiroa'!$A:$A,0)+4-1))</f>
        <v>H</v>
      </c>
      <c r="K154" s="84">
        <f>COUNTIF('NOAA Tides Rangiroa'!A:A,A154)</f>
        <v>4</v>
      </c>
    </row>
    <row r="155" spans="1:11" ht="12.75">
      <c r="A155" s="18">
        <v>41793</v>
      </c>
      <c r="B155" s="85" t="str">
        <f>IF(COLUMNS(B155:$B155)&gt;1,"",INDEX('NOAA Tides Rangiroa'!$B:$B,MATCH($A155,'NOAA Tides Rangiroa'!$A:$A,0)+COLUMNS(B155:$B155)-1))</f>
        <v>Tue</v>
      </c>
      <c r="C155" s="85">
        <f>IF(COLUMNS($C155:C155)&gt;$K155*2,"",INDEX('NOAA Tides Rangiroa'!$C:$C,MATCH($A155,'NOAA Tides Rangiroa'!$A:$A,0)+1-1))</f>
        <v>0.1423611111111111</v>
      </c>
      <c r="D155" s="85" t="str">
        <f>IF(COLUMNS($C155:D155)&gt;$K155*2,"",INDEX('NOAA Tides Rangiroa'!$D:$D,MATCH($A155,'NOAA Tides Rangiroa'!$A:$A,0)+1-1))</f>
        <v>L</v>
      </c>
      <c r="E155" s="85">
        <f>IF(COLUMNS($C155:E155)&gt;$K155*2,"",INDEX('NOAA Tides Rangiroa'!$C:$C,MATCH($A155,'NOAA Tides Rangiroa'!$A:$A,0)+2-1))</f>
        <v>0.40277777777777773</v>
      </c>
      <c r="F155" s="85" t="str">
        <f>IF(COLUMNS($C155:F155)&gt;$K155*2,"",INDEX('NOAA Tides Rangiroa'!$D:$D,MATCH($A155,'NOAA Tides Rangiroa'!$A:$A,0)+2-1))</f>
        <v>H</v>
      </c>
      <c r="G155" s="85">
        <f>IF(COLUMNS($C155:G155)&gt;$K155*2,"",INDEX('NOAA Tides Rangiroa'!$C:$C,MATCH($A155,'NOAA Tides Rangiroa'!$A:$A,0)+3-1))</f>
        <v>0.6715277777777778</v>
      </c>
      <c r="H155" s="85" t="str">
        <f>IF(COLUMNS($C155:H155)&gt;$K155*2,"",INDEX('NOAA Tides Rangiroa'!$D:$D,MATCH($A155,'NOAA Tides Rangiroa'!$A:$A,0)+3-1))</f>
        <v>L</v>
      </c>
      <c r="I155" s="85">
        <f>IF(COLUMNS($C155:I155)&gt;$K155*2,"",INDEX('NOAA Tides Rangiroa'!$C:$C,MATCH($A155,'NOAA Tides Rangiroa'!$A:$A,0)+4-1))</f>
        <v>0.9263888888888889</v>
      </c>
      <c r="J155" s="85" t="str">
        <f>IF(COLUMNS($C155:J155)&gt;$K155*2,"",INDEX('NOAA Tides Rangiroa'!$D:$D,MATCH($A155,'NOAA Tides Rangiroa'!$A:$A,0)+4-1))</f>
        <v>H</v>
      </c>
      <c r="K155" s="84">
        <f>COUNTIF('NOAA Tides Rangiroa'!A:A,A155)</f>
        <v>4</v>
      </c>
    </row>
    <row r="156" spans="1:11" ht="12.75">
      <c r="A156" s="18">
        <v>41794</v>
      </c>
      <c r="B156" s="85" t="str">
        <f>IF(COLUMNS(B156:$B156)&gt;1,"",INDEX('NOAA Tides Rangiroa'!$B:$B,MATCH($A156,'NOAA Tides Rangiroa'!$A:$A,0)+COLUMNS(B156:$B156)-1))</f>
        <v>Wed</v>
      </c>
      <c r="C156" s="85">
        <f>IF(COLUMNS($C156:C156)&gt;$K156*2,"",INDEX('NOAA Tides Rangiroa'!$C:$C,MATCH($A156,'NOAA Tides Rangiroa'!$A:$A,0)+1-1))</f>
        <v>0.1798611111111111</v>
      </c>
      <c r="D156" s="85" t="str">
        <f>IF(COLUMNS($C156:D156)&gt;$K156*2,"",INDEX('NOAA Tides Rangiroa'!$D:$D,MATCH($A156,'NOAA Tides Rangiroa'!$A:$A,0)+1-1))</f>
        <v>L</v>
      </c>
      <c r="E156" s="85">
        <f>IF(COLUMNS($C156:E156)&gt;$K156*2,"",INDEX('NOAA Tides Rangiroa'!$C:$C,MATCH($A156,'NOAA Tides Rangiroa'!$A:$A,0)+2-1))</f>
        <v>0.4381944444444445</v>
      </c>
      <c r="F156" s="85" t="str">
        <f>IF(COLUMNS($C156:F156)&gt;$K156*2,"",INDEX('NOAA Tides Rangiroa'!$D:$D,MATCH($A156,'NOAA Tides Rangiroa'!$A:$A,0)+2-1))</f>
        <v>H</v>
      </c>
      <c r="G156" s="85">
        <f>IF(COLUMNS($C156:G156)&gt;$K156*2,"",INDEX('NOAA Tides Rangiroa'!$C:$C,MATCH($A156,'NOAA Tides Rangiroa'!$A:$A,0)+3-1))</f>
        <v>0.7041666666666666</v>
      </c>
      <c r="H156" s="85" t="str">
        <f>IF(COLUMNS($C156:H156)&gt;$K156*2,"",INDEX('NOAA Tides Rangiroa'!$D:$D,MATCH($A156,'NOAA Tides Rangiroa'!$A:$A,0)+3-1))</f>
        <v>L</v>
      </c>
      <c r="I156" s="85">
        <f>IF(COLUMNS($C156:I156)&gt;$K156*2,"",INDEX('NOAA Tides Rangiroa'!$C:$C,MATCH($A156,'NOAA Tides Rangiroa'!$A:$A,0)+4-1))</f>
        <v>0.9611111111111111</v>
      </c>
      <c r="J156" s="85" t="str">
        <f>IF(COLUMNS($C156:J156)&gt;$K156*2,"",INDEX('NOAA Tides Rangiroa'!$D:$D,MATCH($A156,'NOAA Tides Rangiroa'!$A:$A,0)+4-1))</f>
        <v>H</v>
      </c>
      <c r="K156" s="84">
        <f>COUNTIF('NOAA Tides Rangiroa'!A:A,A156)</f>
        <v>4</v>
      </c>
    </row>
    <row r="157" spans="1:11" ht="12.75">
      <c r="A157" s="18">
        <v>41795</v>
      </c>
      <c r="B157" s="85" t="str">
        <f>IF(COLUMNS(B157:$B157)&gt;1,"",INDEX('NOAA Tides Rangiroa'!$B:$B,MATCH($A157,'NOAA Tides Rangiroa'!$A:$A,0)+COLUMNS(B157:$B157)-1))</f>
        <v>Thu</v>
      </c>
      <c r="C157" s="85">
        <f>IF(COLUMNS($C157:C157)&gt;$K157*2,"",INDEX('NOAA Tides Rangiroa'!$C:$C,MATCH($A157,'NOAA Tides Rangiroa'!$A:$A,0)+1-1))</f>
        <v>0.21736111111111112</v>
      </c>
      <c r="D157" s="85" t="str">
        <f>IF(COLUMNS($C157:D157)&gt;$K157*2,"",INDEX('NOAA Tides Rangiroa'!$D:$D,MATCH($A157,'NOAA Tides Rangiroa'!$A:$A,0)+1-1))</f>
        <v>L</v>
      </c>
      <c r="E157" s="85">
        <f>IF(COLUMNS($C157:E157)&gt;$K157*2,"",INDEX('NOAA Tides Rangiroa'!$C:$C,MATCH($A157,'NOAA Tides Rangiroa'!$A:$A,0)+2-1))</f>
        <v>0.47291666666666665</v>
      </c>
      <c r="F157" s="85" t="str">
        <f>IF(COLUMNS($C157:F157)&gt;$K157*2,"",INDEX('NOAA Tides Rangiroa'!$D:$D,MATCH($A157,'NOAA Tides Rangiroa'!$A:$A,0)+2-1))</f>
        <v>H</v>
      </c>
      <c r="G157" s="85">
        <f>IF(COLUMNS($C157:G157)&gt;$K157*2,"",INDEX('NOAA Tides Rangiroa'!$C:$C,MATCH($A157,'NOAA Tides Rangiroa'!$A:$A,0)+3-1))</f>
        <v>0.7368055555555556</v>
      </c>
      <c r="H157" s="85" t="str">
        <f>IF(COLUMNS($C157:H157)&gt;$K157*2,"",INDEX('NOAA Tides Rangiroa'!$D:$D,MATCH($A157,'NOAA Tides Rangiroa'!$A:$A,0)+3-1))</f>
        <v>L</v>
      </c>
      <c r="I157" s="85">
        <f>IF(COLUMNS($C157:I157)&gt;$K157*2,"",INDEX('NOAA Tides Rangiroa'!$C:$C,MATCH($A157,'NOAA Tides Rangiroa'!$A:$A,0)+4-1))</f>
        <v>0.9944444444444445</v>
      </c>
      <c r="J157" s="85" t="str">
        <f>IF(COLUMNS($C157:J157)&gt;$K157*2,"",INDEX('NOAA Tides Rangiroa'!$D:$D,MATCH($A157,'NOAA Tides Rangiroa'!$A:$A,0)+4-1))</f>
        <v>H</v>
      </c>
      <c r="K157" s="84">
        <f>COUNTIF('NOAA Tides Rangiroa'!A:A,A157)</f>
        <v>4</v>
      </c>
    </row>
    <row r="158" spans="1:11" ht="12.75">
      <c r="A158" s="18">
        <v>41796</v>
      </c>
      <c r="B158" s="85" t="str">
        <f>IF(COLUMNS(B158:$B158)&gt;1,"",INDEX('NOAA Tides Rangiroa'!$B:$B,MATCH($A158,'NOAA Tides Rangiroa'!$A:$A,0)+COLUMNS(B158:$B158)-1))</f>
        <v>Fri</v>
      </c>
      <c r="C158" s="85">
        <f>IF(COLUMNS($C158:C158)&gt;$K158*2,"",INDEX('NOAA Tides Rangiroa'!$C:$C,MATCH($A158,'NOAA Tides Rangiroa'!$A:$A,0)+1-1))</f>
        <v>0.25277777777777777</v>
      </c>
      <c r="D158" s="85" t="str">
        <f>IF(COLUMNS($C158:D158)&gt;$K158*2,"",INDEX('NOAA Tides Rangiroa'!$D:$D,MATCH($A158,'NOAA Tides Rangiroa'!$A:$A,0)+1-1))</f>
        <v>L</v>
      </c>
      <c r="E158" s="85">
        <f>IF(COLUMNS($C158:E158)&gt;$K158*2,"",INDEX('NOAA Tides Rangiroa'!$C:$C,MATCH($A158,'NOAA Tides Rangiroa'!$A:$A,0)+2-1))</f>
        <v>0.5069444444444444</v>
      </c>
      <c r="F158" s="85" t="str">
        <f>IF(COLUMNS($C158:F158)&gt;$K158*2,"",INDEX('NOAA Tides Rangiroa'!$D:$D,MATCH($A158,'NOAA Tides Rangiroa'!$A:$A,0)+2-1))</f>
        <v>H</v>
      </c>
      <c r="G158" s="85">
        <f>IF(COLUMNS($C158:G158)&gt;$K158*2,"",INDEX('NOAA Tides Rangiroa'!$C:$C,MATCH($A158,'NOAA Tides Rangiroa'!$A:$A,0)+3-1))</f>
        <v>0.7673611111111112</v>
      </c>
      <c r="H158" s="85" t="str">
        <f>IF(COLUMNS($C158:H158)&gt;$K158*2,"",INDEX('NOAA Tides Rangiroa'!$D:$D,MATCH($A158,'NOAA Tides Rangiroa'!$A:$A,0)+3-1))</f>
        <v>L</v>
      </c>
      <c r="I158" s="85" t="str">
        <f>IF(COLUMNS($C158:I158)&gt;$K158*2,"",INDEX('NOAA Tides Rangiroa'!$C:$C,MATCH($A158,'NOAA Tides Rangiroa'!$A:$A,0)+4-1))</f>
        <v/>
      </c>
      <c r="J158" s="85" t="str">
        <f>IF(COLUMNS($C158:J158)&gt;$K158*2,"",INDEX('NOAA Tides Rangiroa'!$D:$D,MATCH($A158,'NOAA Tides Rangiroa'!$A:$A,0)+4-1))</f>
        <v/>
      </c>
      <c r="K158" s="84">
        <f>COUNTIF('NOAA Tides Rangiroa'!A:A,A158)</f>
        <v>3</v>
      </c>
    </row>
    <row r="159" spans="1:11" ht="12.75">
      <c r="A159" s="18">
        <v>41797</v>
      </c>
      <c r="B159" s="85" t="str">
        <f>IF(COLUMNS(B159:$B159)&gt;1,"",INDEX('NOAA Tides Rangiroa'!$B:$B,MATCH($A159,'NOAA Tides Rangiroa'!$A:$A,0)+COLUMNS(B159:$B159)-1))</f>
        <v>Sat</v>
      </c>
      <c r="C159" s="85">
        <f>IF(COLUMNS($C159:C159)&gt;$K159*2,"",INDEX('NOAA Tides Rangiroa'!$C:$C,MATCH($A159,'NOAA Tides Rangiroa'!$A:$A,0)+1-1))</f>
        <v>0.025694444444444447</v>
      </c>
      <c r="D159" s="85" t="str">
        <f>IF(COLUMNS($C159:D159)&gt;$K159*2,"",INDEX('NOAA Tides Rangiroa'!$D:$D,MATCH($A159,'NOAA Tides Rangiroa'!$A:$A,0)+1-1))</f>
        <v>H</v>
      </c>
      <c r="E159" s="85">
        <f>IF(COLUMNS($C159:E159)&gt;$K159*2,"",INDEX('NOAA Tides Rangiroa'!$C:$C,MATCH($A159,'NOAA Tides Rangiroa'!$A:$A,0)+2-1))</f>
        <v>0.28680555555555554</v>
      </c>
      <c r="F159" s="85" t="str">
        <f>IF(COLUMNS($C159:F159)&gt;$K159*2,"",INDEX('NOAA Tides Rangiroa'!$D:$D,MATCH($A159,'NOAA Tides Rangiroa'!$A:$A,0)+2-1))</f>
        <v>L</v>
      </c>
      <c r="G159" s="85">
        <f>IF(COLUMNS($C159:G159)&gt;$K159*2,"",INDEX('NOAA Tides Rangiroa'!$C:$C,MATCH($A159,'NOAA Tides Rangiroa'!$A:$A,0)+3-1))</f>
        <v>0.5395833333333333</v>
      </c>
      <c r="H159" s="85" t="str">
        <f>IF(COLUMNS($C159:H159)&gt;$K159*2,"",INDEX('NOAA Tides Rangiroa'!$D:$D,MATCH($A159,'NOAA Tides Rangiroa'!$A:$A,0)+3-1))</f>
        <v>H</v>
      </c>
      <c r="I159" s="85">
        <f>IF(COLUMNS($C159:I159)&gt;$K159*2,"",INDEX('NOAA Tides Rangiroa'!$C:$C,MATCH($A159,'NOAA Tides Rangiroa'!$A:$A,0)+4-1))</f>
        <v>0.7972222222222222</v>
      </c>
      <c r="J159" s="85" t="str">
        <f>IF(COLUMNS($C159:J159)&gt;$K159*2,"",INDEX('NOAA Tides Rangiroa'!$D:$D,MATCH($A159,'NOAA Tides Rangiroa'!$A:$A,0)+4-1))</f>
        <v>L</v>
      </c>
      <c r="K159" s="84">
        <f>COUNTIF('NOAA Tides Rangiroa'!A:A,A159)</f>
        <v>4</v>
      </c>
    </row>
    <row r="160" spans="1:11" ht="12.75">
      <c r="A160" s="18">
        <v>41798</v>
      </c>
      <c r="B160" s="85" t="str">
        <f>IF(COLUMNS(B160:$B160)&gt;1,"",INDEX('NOAA Tides Rangiroa'!$B:$B,MATCH($A160,'NOAA Tides Rangiroa'!$A:$A,0)+COLUMNS(B160:$B160)-1))</f>
        <v>Sun</v>
      </c>
      <c r="C160" s="85">
        <f>IF(COLUMNS($C160:C160)&gt;$K160*2,"",INDEX('NOAA Tides Rangiroa'!$C:$C,MATCH($A160,'NOAA Tides Rangiroa'!$A:$A,0)+1-1))</f>
        <v>0.05625</v>
      </c>
      <c r="D160" s="85" t="str">
        <f>IF(COLUMNS($C160:D160)&gt;$K160*2,"",INDEX('NOAA Tides Rangiroa'!$D:$D,MATCH($A160,'NOAA Tides Rangiroa'!$A:$A,0)+1-1))</f>
        <v>H</v>
      </c>
      <c r="E160" s="85">
        <f>IF(COLUMNS($C160:E160)&gt;$K160*2,"",INDEX('NOAA Tides Rangiroa'!$C:$C,MATCH($A160,'NOAA Tides Rangiroa'!$A:$A,0)+2-1))</f>
        <v>0.3194444444444445</v>
      </c>
      <c r="F160" s="85" t="str">
        <f>IF(COLUMNS($C160:F160)&gt;$K160*2,"",INDEX('NOAA Tides Rangiroa'!$D:$D,MATCH($A160,'NOAA Tides Rangiroa'!$A:$A,0)+2-1))</f>
        <v>L</v>
      </c>
      <c r="G160" s="85">
        <f>IF(COLUMNS($C160:G160)&gt;$K160*2,"",INDEX('NOAA Tides Rangiroa'!$C:$C,MATCH($A160,'NOAA Tides Rangiroa'!$A:$A,0)+3-1))</f>
        <v>0.5715277777777777</v>
      </c>
      <c r="H160" s="85" t="str">
        <f>IF(COLUMNS($C160:H160)&gt;$K160*2,"",INDEX('NOAA Tides Rangiroa'!$D:$D,MATCH($A160,'NOAA Tides Rangiroa'!$A:$A,0)+3-1))</f>
        <v>H</v>
      </c>
      <c r="I160" s="85">
        <f>IF(COLUMNS($C160:I160)&gt;$K160*2,"",INDEX('NOAA Tides Rangiroa'!$C:$C,MATCH($A160,'NOAA Tides Rangiroa'!$A:$A,0)+4-1))</f>
        <v>0.8277777777777778</v>
      </c>
      <c r="J160" s="85" t="str">
        <f>IF(COLUMNS($C160:J160)&gt;$K160*2,"",INDEX('NOAA Tides Rangiroa'!$D:$D,MATCH($A160,'NOAA Tides Rangiroa'!$A:$A,0)+4-1))</f>
        <v>L</v>
      </c>
      <c r="K160" s="84">
        <f>COUNTIF('NOAA Tides Rangiroa'!A:A,A160)</f>
        <v>4</v>
      </c>
    </row>
    <row r="161" spans="1:11" ht="12.75">
      <c r="A161" s="18">
        <v>41799</v>
      </c>
      <c r="B161" s="85" t="str">
        <f>IF(COLUMNS(B161:$B161)&gt;1,"",INDEX('NOAA Tides Rangiroa'!$B:$B,MATCH($A161,'NOAA Tides Rangiroa'!$A:$A,0)+COLUMNS(B161:$B161)-1))</f>
        <v>Mon</v>
      </c>
      <c r="C161" s="85">
        <f>IF(COLUMNS($C161:C161)&gt;$K161*2,"",INDEX('NOAA Tides Rangiroa'!$C:$C,MATCH($A161,'NOAA Tides Rangiroa'!$A:$A,0)+1-1))</f>
        <v>0.08680555555555557</v>
      </c>
      <c r="D161" s="85" t="str">
        <f>IF(COLUMNS($C161:D161)&gt;$K161*2,"",INDEX('NOAA Tides Rangiroa'!$D:$D,MATCH($A161,'NOAA Tides Rangiroa'!$A:$A,0)+1-1))</f>
        <v>H</v>
      </c>
      <c r="E161" s="85">
        <f>IF(COLUMNS($C161:E161)&gt;$K161*2,"",INDEX('NOAA Tides Rangiroa'!$C:$C,MATCH($A161,'NOAA Tides Rangiroa'!$A:$A,0)+2-1))</f>
        <v>0.3520833333333333</v>
      </c>
      <c r="F161" s="85" t="str">
        <f>IF(COLUMNS($C161:F161)&gt;$K161*2,"",INDEX('NOAA Tides Rangiroa'!$D:$D,MATCH($A161,'NOAA Tides Rangiroa'!$A:$A,0)+2-1))</f>
        <v>L</v>
      </c>
      <c r="G161" s="85">
        <f>IF(COLUMNS($C161:G161)&gt;$K161*2,"",INDEX('NOAA Tides Rangiroa'!$C:$C,MATCH($A161,'NOAA Tides Rangiroa'!$A:$A,0)+3-1))</f>
        <v>0.6041666666666666</v>
      </c>
      <c r="H161" s="85" t="str">
        <f>IF(COLUMNS($C161:H161)&gt;$K161*2,"",INDEX('NOAA Tides Rangiroa'!$D:$D,MATCH($A161,'NOAA Tides Rangiroa'!$A:$A,0)+3-1))</f>
        <v>H</v>
      </c>
      <c r="I161" s="85">
        <f>IF(COLUMNS($C161:I161)&gt;$K161*2,"",INDEX('NOAA Tides Rangiroa'!$C:$C,MATCH($A161,'NOAA Tides Rangiroa'!$A:$A,0)+4-1))</f>
        <v>0.8590277777777778</v>
      </c>
      <c r="J161" s="85" t="str">
        <f>IF(COLUMNS($C161:J161)&gt;$K161*2,"",INDEX('NOAA Tides Rangiroa'!$D:$D,MATCH($A161,'NOAA Tides Rangiroa'!$A:$A,0)+4-1))</f>
        <v>L</v>
      </c>
      <c r="K161" s="84">
        <f>COUNTIF('NOAA Tides Rangiroa'!A:A,A161)</f>
        <v>4</v>
      </c>
    </row>
    <row r="162" spans="1:11" ht="12.75">
      <c r="A162" s="18">
        <v>41800</v>
      </c>
      <c r="B162" s="85" t="str">
        <f>IF(COLUMNS(B162:$B162)&gt;1,"",INDEX('NOAA Tides Rangiroa'!$B:$B,MATCH($A162,'NOAA Tides Rangiroa'!$A:$A,0)+COLUMNS(B162:$B162)-1))</f>
        <v>Tue</v>
      </c>
      <c r="C162" s="85">
        <f>IF(COLUMNS($C162:C162)&gt;$K162*2,"",INDEX('NOAA Tides Rangiroa'!$C:$C,MATCH($A162,'NOAA Tides Rangiroa'!$A:$A,0)+1-1))</f>
        <v>0.11875000000000001</v>
      </c>
      <c r="D162" s="85" t="str">
        <f>IF(COLUMNS($C162:D162)&gt;$K162*2,"",INDEX('NOAA Tides Rangiroa'!$D:$D,MATCH($A162,'NOAA Tides Rangiroa'!$A:$A,0)+1-1))</f>
        <v>H</v>
      </c>
      <c r="E162" s="85">
        <f>IF(COLUMNS($C162:E162)&gt;$K162*2,"",INDEX('NOAA Tides Rangiroa'!$C:$C,MATCH($A162,'NOAA Tides Rangiroa'!$A:$A,0)+2-1))</f>
        <v>0.3847222222222222</v>
      </c>
      <c r="F162" s="85" t="str">
        <f>IF(COLUMNS($C162:F162)&gt;$K162*2,"",INDEX('NOAA Tides Rangiroa'!$D:$D,MATCH($A162,'NOAA Tides Rangiroa'!$A:$A,0)+2-1))</f>
        <v>L</v>
      </c>
      <c r="G162" s="85">
        <f>IF(COLUMNS($C162:G162)&gt;$K162*2,"",INDEX('NOAA Tides Rangiroa'!$C:$C,MATCH($A162,'NOAA Tides Rangiroa'!$A:$A,0)+3-1))</f>
        <v>0.6375000000000001</v>
      </c>
      <c r="H162" s="85" t="str">
        <f>IF(COLUMNS($C162:H162)&gt;$K162*2,"",INDEX('NOAA Tides Rangiroa'!$D:$D,MATCH($A162,'NOAA Tides Rangiroa'!$A:$A,0)+3-1))</f>
        <v>H</v>
      </c>
      <c r="I162" s="85">
        <f>IF(COLUMNS($C162:I162)&gt;$K162*2,"",INDEX('NOAA Tides Rangiroa'!$C:$C,MATCH($A162,'NOAA Tides Rangiroa'!$A:$A,0)+4-1))</f>
        <v>0.8916666666666666</v>
      </c>
      <c r="J162" s="85" t="str">
        <f>IF(COLUMNS($C162:J162)&gt;$K162*2,"",INDEX('NOAA Tides Rangiroa'!$D:$D,MATCH($A162,'NOAA Tides Rangiroa'!$A:$A,0)+4-1))</f>
        <v>L</v>
      </c>
      <c r="K162" s="84">
        <f>COUNTIF('NOAA Tides Rangiroa'!A:A,A162)</f>
        <v>4</v>
      </c>
    </row>
    <row r="163" spans="1:11" ht="12.75">
      <c r="A163" s="18">
        <v>41801</v>
      </c>
      <c r="B163" s="85" t="str">
        <f>IF(COLUMNS(B163:$B163)&gt;1,"",INDEX('NOAA Tides Rangiroa'!$B:$B,MATCH($A163,'NOAA Tides Rangiroa'!$A:$A,0)+COLUMNS(B163:$B163)-1))</f>
        <v>Wed</v>
      </c>
      <c r="C163" s="85">
        <f>IF(COLUMNS($C163:C163)&gt;$K163*2,"",INDEX('NOAA Tides Rangiroa'!$C:$C,MATCH($A163,'NOAA Tides Rangiroa'!$A:$A,0)+1-1))</f>
        <v>0.15138888888888888</v>
      </c>
      <c r="D163" s="85" t="str">
        <f>IF(COLUMNS($C163:D163)&gt;$K163*2,"",INDEX('NOAA Tides Rangiroa'!$D:$D,MATCH($A163,'NOAA Tides Rangiroa'!$A:$A,0)+1-1))</f>
        <v>H</v>
      </c>
      <c r="E163" s="85">
        <f>IF(COLUMNS($C163:E163)&gt;$K163*2,"",INDEX('NOAA Tides Rangiroa'!$C:$C,MATCH($A163,'NOAA Tides Rangiroa'!$A:$A,0)+2-1))</f>
        <v>0.41875</v>
      </c>
      <c r="F163" s="85" t="str">
        <f>IF(COLUMNS($C163:F163)&gt;$K163*2,"",INDEX('NOAA Tides Rangiroa'!$D:$D,MATCH($A163,'NOAA Tides Rangiroa'!$A:$A,0)+2-1))</f>
        <v>L</v>
      </c>
      <c r="G163" s="85">
        <f>IF(COLUMNS($C163:G163)&gt;$K163*2,"",INDEX('NOAA Tides Rangiroa'!$C:$C,MATCH($A163,'NOAA Tides Rangiroa'!$A:$A,0)+3-1))</f>
        <v>0.6715277777777778</v>
      </c>
      <c r="H163" s="85" t="str">
        <f>IF(COLUMNS($C163:H163)&gt;$K163*2,"",INDEX('NOAA Tides Rangiroa'!$D:$D,MATCH($A163,'NOAA Tides Rangiroa'!$A:$A,0)+3-1))</f>
        <v>H</v>
      </c>
      <c r="I163" s="85">
        <f>IF(COLUMNS($C163:I163)&gt;$K163*2,"",INDEX('NOAA Tides Rangiroa'!$C:$C,MATCH($A163,'NOAA Tides Rangiroa'!$A:$A,0)+4-1))</f>
        <v>0.9249999999999999</v>
      </c>
      <c r="J163" s="85" t="str">
        <f>IF(COLUMNS($C163:J163)&gt;$K163*2,"",INDEX('NOAA Tides Rangiroa'!$D:$D,MATCH($A163,'NOAA Tides Rangiroa'!$A:$A,0)+4-1))</f>
        <v>L</v>
      </c>
      <c r="K163" s="84">
        <f>COUNTIF('NOAA Tides Rangiroa'!A:A,A163)</f>
        <v>4</v>
      </c>
    </row>
    <row r="164" spans="1:11" ht="12.75">
      <c r="A164" s="18">
        <v>41802</v>
      </c>
      <c r="B164" s="85" t="str">
        <f>IF(COLUMNS(B164:$B164)&gt;1,"",INDEX('NOAA Tides Rangiroa'!$B:$B,MATCH($A164,'NOAA Tides Rangiroa'!$A:$A,0)+COLUMNS(B164:$B164)-1))</f>
        <v>Thu</v>
      </c>
      <c r="C164" s="85">
        <f>IF(COLUMNS($C164:C164)&gt;$K164*2,"",INDEX('NOAA Tides Rangiroa'!$C:$C,MATCH($A164,'NOAA Tides Rangiroa'!$A:$A,0)+1-1))</f>
        <v>0.18541666666666667</v>
      </c>
      <c r="D164" s="85" t="str">
        <f>IF(COLUMNS($C164:D164)&gt;$K164*2,"",INDEX('NOAA Tides Rangiroa'!$D:$D,MATCH($A164,'NOAA Tides Rangiroa'!$A:$A,0)+1-1))</f>
        <v>H</v>
      </c>
      <c r="E164" s="85">
        <f>IF(COLUMNS($C164:E164)&gt;$K164*2,"",INDEX('NOAA Tides Rangiroa'!$C:$C,MATCH($A164,'NOAA Tides Rangiroa'!$A:$A,0)+2-1))</f>
        <v>0.4534722222222222</v>
      </c>
      <c r="F164" s="85" t="str">
        <f>IF(COLUMNS($C164:F164)&gt;$K164*2,"",INDEX('NOAA Tides Rangiroa'!$D:$D,MATCH($A164,'NOAA Tides Rangiroa'!$A:$A,0)+2-1))</f>
        <v>L</v>
      </c>
      <c r="G164" s="85">
        <f>IF(COLUMNS($C164:G164)&gt;$K164*2,"",INDEX('NOAA Tides Rangiroa'!$C:$C,MATCH($A164,'NOAA Tides Rangiroa'!$A:$A,0)+3-1))</f>
        <v>0.7069444444444444</v>
      </c>
      <c r="H164" s="85" t="str">
        <f>IF(COLUMNS($C164:H164)&gt;$K164*2,"",INDEX('NOAA Tides Rangiroa'!$D:$D,MATCH($A164,'NOAA Tides Rangiroa'!$A:$A,0)+3-1))</f>
        <v>H</v>
      </c>
      <c r="I164" s="85">
        <f>IF(COLUMNS($C164:I164)&gt;$K164*2,"",INDEX('NOAA Tides Rangiroa'!$C:$C,MATCH($A164,'NOAA Tides Rangiroa'!$A:$A,0)+4-1))</f>
        <v>0.9604166666666667</v>
      </c>
      <c r="J164" s="85" t="str">
        <f>IF(COLUMNS($C164:J164)&gt;$K164*2,"",INDEX('NOAA Tides Rangiroa'!$D:$D,MATCH($A164,'NOAA Tides Rangiroa'!$A:$A,0)+4-1))</f>
        <v>L</v>
      </c>
      <c r="K164" s="84">
        <f>COUNTIF('NOAA Tides Rangiroa'!A:A,A164)</f>
        <v>4</v>
      </c>
    </row>
    <row r="165" spans="1:11" ht="12.75">
      <c r="A165" s="18">
        <v>41803</v>
      </c>
      <c r="B165" s="85" t="str">
        <f>IF(COLUMNS(B165:$B165)&gt;1,"",INDEX('NOAA Tides Rangiroa'!$B:$B,MATCH($A165,'NOAA Tides Rangiroa'!$A:$A,0)+COLUMNS(B165:$B165)-1))</f>
        <v>Fri</v>
      </c>
      <c r="C165" s="85">
        <f>IF(COLUMNS($C165:C165)&gt;$K165*2,"",INDEX('NOAA Tides Rangiroa'!$C:$C,MATCH($A165,'NOAA Tides Rangiroa'!$A:$A,0)+1-1))</f>
        <v>0.22083333333333333</v>
      </c>
      <c r="D165" s="85" t="str">
        <f>IF(COLUMNS($C165:D165)&gt;$K165*2,"",INDEX('NOAA Tides Rangiroa'!$D:$D,MATCH($A165,'NOAA Tides Rangiroa'!$A:$A,0)+1-1))</f>
        <v>H</v>
      </c>
      <c r="E165" s="85">
        <f>IF(COLUMNS($C165:E165)&gt;$K165*2,"",INDEX('NOAA Tides Rangiroa'!$C:$C,MATCH($A165,'NOAA Tides Rangiroa'!$A:$A,0)+2-1))</f>
        <v>0.4895833333333333</v>
      </c>
      <c r="F165" s="85" t="str">
        <f>IF(COLUMNS($C165:F165)&gt;$K165*2,"",INDEX('NOAA Tides Rangiroa'!$D:$D,MATCH($A165,'NOAA Tides Rangiroa'!$A:$A,0)+2-1))</f>
        <v>L</v>
      </c>
      <c r="G165" s="85">
        <f>IF(COLUMNS($C165:G165)&gt;$K165*2,"",INDEX('NOAA Tides Rangiroa'!$C:$C,MATCH($A165,'NOAA Tides Rangiroa'!$A:$A,0)+3-1))</f>
        <v>0.7444444444444445</v>
      </c>
      <c r="H165" s="85" t="str">
        <f>IF(COLUMNS($C165:H165)&gt;$K165*2,"",INDEX('NOAA Tides Rangiroa'!$D:$D,MATCH($A165,'NOAA Tides Rangiroa'!$A:$A,0)+3-1))</f>
        <v>H</v>
      </c>
      <c r="I165" s="85">
        <f>IF(COLUMNS($C165:I165)&gt;$K165*2,"",INDEX('NOAA Tides Rangiroa'!$C:$C,MATCH($A165,'NOAA Tides Rangiroa'!$A:$A,0)+4-1))</f>
        <v>0.9979166666666667</v>
      </c>
      <c r="J165" s="85" t="str">
        <f>IF(COLUMNS($C165:J165)&gt;$K165*2,"",INDEX('NOAA Tides Rangiroa'!$D:$D,MATCH($A165,'NOAA Tides Rangiroa'!$A:$A,0)+4-1))</f>
        <v>L</v>
      </c>
      <c r="K165" s="84">
        <f>COUNTIF('NOAA Tides Rangiroa'!A:A,A165)</f>
        <v>4</v>
      </c>
    </row>
    <row r="166" spans="1:11" ht="12.75">
      <c r="A166" s="18">
        <v>41804</v>
      </c>
      <c r="B166" s="85" t="str">
        <f>IF(COLUMNS(B166:$B166)&gt;1,"",INDEX('NOAA Tides Rangiroa'!$B:$B,MATCH($A166,'NOAA Tides Rangiroa'!$A:$A,0)+COLUMNS(B166:$B166)-1))</f>
        <v>Sat</v>
      </c>
      <c r="C166" s="85">
        <f>IF(COLUMNS($C166:C166)&gt;$K166*2,"",INDEX('NOAA Tides Rangiroa'!$C:$C,MATCH($A166,'NOAA Tides Rangiroa'!$A:$A,0)+1-1))</f>
        <v>0.2576388888888889</v>
      </c>
      <c r="D166" s="85" t="str">
        <f>IF(COLUMNS($C166:D166)&gt;$K166*2,"",INDEX('NOAA Tides Rangiroa'!$D:$D,MATCH($A166,'NOAA Tides Rangiroa'!$A:$A,0)+1-1))</f>
        <v>H</v>
      </c>
      <c r="E166" s="85">
        <f>IF(COLUMNS($C166:E166)&gt;$K166*2,"",INDEX('NOAA Tides Rangiroa'!$C:$C,MATCH($A166,'NOAA Tides Rangiroa'!$A:$A,0)+2-1))</f>
        <v>0.5270833333333333</v>
      </c>
      <c r="F166" s="85" t="str">
        <f>IF(COLUMNS($C166:F166)&gt;$K166*2,"",INDEX('NOAA Tides Rangiroa'!$D:$D,MATCH($A166,'NOAA Tides Rangiroa'!$A:$A,0)+2-1))</f>
        <v>L</v>
      </c>
      <c r="G166" s="85">
        <f>IF(COLUMNS($C166:G166)&gt;$K166*2,"",INDEX('NOAA Tides Rangiroa'!$C:$C,MATCH($A166,'NOAA Tides Rangiroa'!$A:$A,0)+3-1))</f>
        <v>0.782638888888889</v>
      </c>
      <c r="H166" s="85" t="str">
        <f>IF(COLUMNS($C166:H166)&gt;$K166*2,"",INDEX('NOAA Tides Rangiroa'!$D:$D,MATCH($A166,'NOAA Tides Rangiroa'!$A:$A,0)+3-1))</f>
        <v>H</v>
      </c>
      <c r="I166" s="85" t="str">
        <f>IF(COLUMNS($C166:I166)&gt;$K166*2,"",INDEX('NOAA Tides Rangiroa'!$C:$C,MATCH($A166,'NOAA Tides Rangiroa'!$A:$A,0)+4-1))</f>
        <v/>
      </c>
      <c r="J166" s="85" t="str">
        <f>IF(COLUMNS($C166:J166)&gt;$K166*2,"",INDEX('NOAA Tides Rangiroa'!$D:$D,MATCH($A166,'NOAA Tides Rangiroa'!$A:$A,0)+4-1))</f>
        <v/>
      </c>
      <c r="K166" s="84">
        <f>COUNTIF('NOAA Tides Rangiroa'!A:A,A166)</f>
        <v>3</v>
      </c>
    </row>
    <row r="167" spans="1:11" ht="12.75">
      <c r="A167" s="18">
        <v>41805</v>
      </c>
      <c r="B167" s="85" t="str">
        <f>IF(COLUMNS(B167:$B167)&gt;1,"",INDEX('NOAA Tides Rangiroa'!$B:$B,MATCH($A167,'NOAA Tides Rangiroa'!$A:$A,0)+COLUMNS(B167:$B167)-1))</f>
        <v>Sun</v>
      </c>
      <c r="C167" s="85">
        <f>IF(COLUMNS($C167:C167)&gt;$K167*2,"",INDEX('NOAA Tides Rangiroa'!$C:$C,MATCH($A167,'NOAA Tides Rangiroa'!$A:$A,0)+1-1))</f>
        <v>0.03680555555555556</v>
      </c>
      <c r="D167" s="85" t="str">
        <f>IF(COLUMNS($C167:D167)&gt;$K167*2,"",INDEX('NOAA Tides Rangiroa'!$D:$D,MATCH($A167,'NOAA Tides Rangiroa'!$A:$A,0)+1-1))</f>
        <v>L</v>
      </c>
      <c r="E167" s="85">
        <f>IF(COLUMNS($C167:E167)&gt;$K167*2,"",INDEX('NOAA Tides Rangiroa'!$C:$C,MATCH($A167,'NOAA Tides Rangiroa'!$A:$A,0)+2-1))</f>
        <v>0.2965277777777778</v>
      </c>
      <c r="F167" s="85" t="str">
        <f>IF(COLUMNS($C167:F167)&gt;$K167*2,"",INDEX('NOAA Tides Rangiroa'!$D:$D,MATCH($A167,'NOAA Tides Rangiroa'!$A:$A,0)+2-1))</f>
        <v>H</v>
      </c>
      <c r="G167" s="85">
        <f>IF(COLUMNS($C167:G167)&gt;$K167*2,"",INDEX('NOAA Tides Rangiroa'!$C:$C,MATCH($A167,'NOAA Tides Rangiroa'!$A:$A,0)+3-1))</f>
        <v>0.5659722222222222</v>
      </c>
      <c r="H167" s="85" t="str">
        <f>IF(COLUMNS($C167:H167)&gt;$K167*2,"",INDEX('NOAA Tides Rangiroa'!$D:$D,MATCH($A167,'NOAA Tides Rangiroa'!$A:$A,0)+3-1))</f>
        <v>L</v>
      </c>
      <c r="I167" s="85">
        <f>IF(COLUMNS($C167:I167)&gt;$K167*2,"",INDEX('NOAA Tides Rangiroa'!$C:$C,MATCH($A167,'NOAA Tides Rangiroa'!$A:$A,0)+4-1))</f>
        <v>0.8236111111111111</v>
      </c>
      <c r="J167" s="85" t="str">
        <f>IF(COLUMNS($C167:J167)&gt;$K167*2,"",INDEX('NOAA Tides Rangiroa'!$D:$D,MATCH($A167,'NOAA Tides Rangiroa'!$A:$A,0)+4-1))</f>
        <v>H</v>
      </c>
      <c r="K167" s="84">
        <f>COUNTIF('NOAA Tides Rangiroa'!A:A,A167)</f>
        <v>4</v>
      </c>
    </row>
    <row r="168" spans="1:11" ht="12.75">
      <c r="A168" s="18">
        <v>41806</v>
      </c>
      <c r="B168" s="85" t="str">
        <f>IF(COLUMNS(B168:$B168)&gt;1,"",INDEX('NOAA Tides Rangiroa'!$B:$B,MATCH($A168,'NOAA Tides Rangiroa'!$A:$A,0)+COLUMNS(B168:$B168)-1))</f>
        <v>Mon</v>
      </c>
      <c r="C168" s="85">
        <f>IF(COLUMNS($C168:C168)&gt;$K168*2,"",INDEX('NOAA Tides Rangiroa'!$C:$C,MATCH($A168,'NOAA Tides Rangiroa'!$A:$A,0)+1-1))</f>
        <v>0.07777777777777778</v>
      </c>
      <c r="D168" s="85" t="str">
        <f>IF(COLUMNS($C168:D168)&gt;$K168*2,"",INDEX('NOAA Tides Rangiroa'!$D:$D,MATCH($A168,'NOAA Tides Rangiroa'!$A:$A,0)+1-1))</f>
        <v>L</v>
      </c>
      <c r="E168" s="85">
        <f>IF(COLUMNS($C168:E168)&gt;$K168*2,"",INDEX('NOAA Tides Rangiroa'!$C:$C,MATCH($A168,'NOAA Tides Rangiroa'!$A:$A,0)+2-1))</f>
        <v>0.3368055555555556</v>
      </c>
      <c r="F168" s="85" t="str">
        <f>IF(COLUMNS($C168:F168)&gt;$K168*2,"",INDEX('NOAA Tides Rangiroa'!$D:$D,MATCH($A168,'NOAA Tides Rangiroa'!$A:$A,0)+2-1))</f>
        <v>H</v>
      </c>
      <c r="G168" s="85">
        <f>IF(COLUMNS($C168:G168)&gt;$K168*2,"",INDEX('NOAA Tides Rangiroa'!$C:$C,MATCH($A168,'NOAA Tides Rangiroa'!$A:$A,0)+3-1))</f>
        <v>0.6069444444444444</v>
      </c>
      <c r="H168" s="85" t="str">
        <f>IF(COLUMNS($C168:H168)&gt;$K168*2,"",INDEX('NOAA Tides Rangiroa'!$D:$D,MATCH($A168,'NOAA Tides Rangiroa'!$A:$A,0)+3-1))</f>
        <v>L</v>
      </c>
      <c r="I168" s="85">
        <f>IF(COLUMNS($C168:I168)&gt;$K168*2,"",INDEX('NOAA Tides Rangiroa'!$C:$C,MATCH($A168,'NOAA Tides Rangiroa'!$A:$A,0)+4-1))</f>
        <v>0.8659722222222223</v>
      </c>
      <c r="J168" s="85" t="str">
        <f>IF(COLUMNS($C168:J168)&gt;$K168*2,"",INDEX('NOAA Tides Rangiroa'!$D:$D,MATCH($A168,'NOAA Tides Rangiroa'!$A:$A,0)+4-1))</f>
        <v>H</v>
      </c>
      <c r="K168" s="84">
        <f>COUNTIF('NOAA Tides Rangiroa'!A:A,A168)</f>
        <v>4</v>
      </c>
    </row>
    <row r="169" spans="1:11" ht="12.75">
      <c r="A169" s="18">
        <v>41807</v>
      </c>
      <c r="B169" s="85" t="str">
        <f>IF(COLUMNS(B169:$B169)&gt;1,"",INDEX('NOAA Tides Rangiroa'!$B:$B,MATCH($A169,'NOAA Tides Rangiroa'!$A:$A,0)+COLUMNS(B169:$B169)-1))</f>
        <v>Tue</v>
      </c>
      <c r="C169" s="85">
        <f>IF(COLUMNS($C169:C169)&gt;$K169*2,"",INDEX('NOAA Tides Rangiroa'!$C:$C,MATCH($A169,'NOAA Tides Rangiroa'!$A:$A,0)+1-1))</f>
        <v>0.12152777777777778</v>
      </c>
      <c r="D169" s="85" t="str">
        <f>IF(COLUMNS($C169:D169)&gt;$K169*2,"",INDEX('NOAA Tides Rangiroa'!$D:$D,MATCH($A169,'NOAA Tides Rangiroa'!$A:$A,0)+1-1))</f>
        <v>L</v>
      </c>
      <c r="E169" s="85">
        <f>IF(COLUMNS($C169:E169)&gt;$K169*2,"",INDEX('NOAA Tides Rangiroa'!$C:$C,MATCH($A169,'NOAA Tides Rangiroa'!$A:$A,0)+2-1))</f>
        <v>0.37916666666666665</v>
      </c>
      <c r="F169" s="85" t="str">
        <f>IF(COLUMNS($C169:F169)&gt;$K169*2,"",INDEX('NOAA Tides Rangiroa'!$D:$D,MATCH($A169,'NOAA Tides Rangiroa'!$A:$A,0)+2-1))</f>
        <v>H</v>
      </c>
      <c r="G169" s="85">
        <f>IF(COLUMNS($C169:G169)&gt;$K169*2,"",INDEX('NOAA Tides Rangiroa'!$C:$C,MATCH($A169,'NOAA Tides Rangiroa'!$A:$A,0)+3-1))</f>
        <v>0.6486111111111111</v>
      </c>
      <c r="H169" s="85" t="str">
        <f>IF(COLUMNS($C169:H169)&gt;$K169*2,"",INDEX('NOAA Tides Rangiroa'!$D:$D,MATCH($A169,'NOAA Tides Rangiroa'!$A:$A,0)+3-1))</f>
        <v>L</v>
      </c>
      <c r="I169" s="85">
        <f>IF(COLUMNS($C169:I169)&gt;$K169*2,"",INDEX('NOAA Tides Rangiroa'!$C:$C,MATCH($A169,'NOAA Tides Rangiroa'!$A:$A,0)+4-1))</f>
        <v>0.9097222222222222</v>
      </c>
      <c r="J169" s="85" t="str">
        <f>IF(COLUMNS($C169:J169)&gt;$K169*2,"",INDEX('NOAA Tides Rangiroa'!$D:$D,MATCH($A169,'NOAA Tides Rangiroa'!$A:$A,0)+4-1))</f>
        <v>H</v>
      </c>
      <c r="K169" s="84">
        <f>COUNTIF('NOAA Tides Rangiroa'!A:A,A169)</f>
        <v>4</v>
      </c>
    </row>
    <row r="170" spans="1:11" ht="12.75">
      <c r="A170" s="18">
        <v>41808</v>
      </c>
      <c r="B170" s="85" t="str">
        <f>IF(COLUMNS(B170:$B170)&gt;1,"",INDEX('NOAA Tides Rangiroa'!$B:$B,MATCH($A170,'NOAA Tides Rangiroa'!$A:$A,0)+COLUMNS(B170:$B170)-1))</f>
        <v>Wed</v>
      </c>
      <c r="C170" s="85">
        <f>IF(COLUMNS($C170:C170)&gt;$K170*2,"",INDEX('NOAA Tides Rangiroa'!$C:$C,MATCH($A170,'NOAA Tides Rangiroa'!$A:$A,0)+1-1))</f>
        <v>0.16666666666666666</v>
      </c>
      <c r="D170" s="85" t="str">
        <f>IF(COLUMNS($C170:D170)&gt;$K170*2,"",INDEX('NOAA Tides Rangiroa'!$D:$D,MATCH($A170,'NOAA Tides Rangiroa'!$A:$A,0)+1-1))</f>
        <v>L</v>
      </c>
      <c r="E170" s="85">
        <f>IF(COLUMNS($C170:E170)&gt;$K170*2,"",INDEX('NOAA Tides Rangiroa'!$C:$C,MATCH($A170,'NOAA Tides Rangiroa'!$A:$A,0)+2-1))</f>
        <v>0.42291666666666666</v>
      </c>
      <c r="F170" s="85" t="str">
        <f>IF(COLUMNS($C170:F170)&gt;$K170*2,"",INDEX('NOAA Tides Rangiroa'!$D:$D,MATCH($A170,'NOAA Tides Rangiroa'!$A:$A,0)+2-1))</f>
        <v>H</v>
      </c>
      <c r="G170" s="85">
        <f>IF(COLUMNS($C170:G170)&gt;$K170*2,"",INDEX('NOAA Tides Rangiroa'!$C:$C,MATCH($A170,'NOAA Tides Rangiroa'!$A:$A,0)+3-1))</f>
        <v>0.6916666666666668</v>
      </c>
      <c r="H170" s="85" t="str">
        <f>IF(COLUMNS($C170:H170)&gt;$K170*2,"",INDEX('NOAA Tides Rangiroa'!$D:$D,MATCH($A170,'NOAA Tides Rangiroa'!$A:$A,0)+3-1))</f>
        <v>L</v>
      </c>
      <c r="I170" s="85">
        <f>IF(COLUMNS($C170:I170)&gt;$K170*2,"",INDEX('NOAA Tides Rangiroa'!$C:$C,MATCH($A170,'NOAA Tides Rangiroa'!$A:$A,0)+4-1))</f>
        <v>0.9534722222222222</v>
      </c>
      <c r="J170" s="85" t="str">
        <f>IF(COLUMNS($C170:J170)&gt;$K170*2,"",INDEX('NOAA Tides Rangiroa'!$D:$D,MATCH($A170,'NOAA Tides Rangiroa'!$A:$A,0)+4-1))</f>
        <v>H</v>
      </c>
      <c r="K170" s="84">
        <f>COUNTIF('NOAA Tides Rangiroa'!A:A,A170)</f>
        <v>4</v>
      </c>
    </row>
    <row r="171" spans="1:11" ht="12.75">
      <c r="A171" s="18">
        <v>41809</v>
      </c>
      <c r="B171" s="85" t="str">
        <f>IF(COLUMNS(B171:$B171)&gt;1,"",INDEX('NOAA Tides Rangiroa'!$B:$B,MATCH($A171,'NOAA Tides Rangiroa'!$A:$A,0)+COLUMNS(B171:$B171)-1))</f>
        <v>Thu</v>
      </c>
      <c r="C171" s="85">
        <f>IF(COLUMNS($C171:C171)&gt;$K171*2,"",INDEX('NOAA Tides Rangiroa'!$C:$C,MATCH($A171,'NOAA Tides Rangiroa'!$A:$A,0)+1-1))</f>
        <v>0.2125</v>
      </c>
      <c r="D171" s="85" t="str">
        <f>IF(COLUMNS($C171:D171)&gt;$K171*2,"",INDEX('NOAA Tides Rangiroa'!$D:$D,MATCH($A171,'NOAA Tides Rangiroa'!$A:$A,0)+1-1))</f>
        <v>L</v>
      </c>
      <c r="E171" s="85">
        <f>IF(COLUMNS($C171:E171)&gt;$K171*2,"",INDEX('NOAA Tides Rangiroa'!$C:$C,MATCH($A171,'NOAA Tides Rangiroa'!$A:$A,0)+2-1))</f>
        <v>0.4673611111111111</v>
      </c>
      <c r="F171" s="85" t="str">
        <f>IF(COLUMNS($C171:F171)&gt;$K171*2,"",INDEX('NOAA Tides Rangiroa'!$D:$D,MATCH($A171,'NOAA Tides Rangiroa'!$A:$A,0)+2-1))</f>
        <v>H</v>
      </c>
      <c r="G171" s="85">
        <f>IF(COLUMNS($C171:G171)&gt;$K171*2,"",INDEX('NOAA Tides Rangiroa'!$C:$C,MATCH($A171,'NOAA Tides Rangiroa'!$A:$A,0)+3-1))</f>
        <v>0.7333333333333334</v>
      </c>
      <c r="H171" s="85" t="str">
        <f>IF(COLUMNS($C171:H171)&gt;$K171*2,"",INDEX('NOAA Tides Rangiroa'!$D:$D,MATCH($A171,'NOAA Tides Rangiroa'!$A:$A,0)+3-1))</f>
        <v>L</v>
      </c>
      <c r="I171" s="85">
        <f>IF(COLUMNS($C171:I171)&gt;$K171*2,"",INDEX('NOAA Tides Rangiroa'!$C:$C,MATCH($A171,'NOAA Tides Rangiroa'!$A:$A,0)+4-1))</f>
        <v>0.9965277777777778</v>
      </c>
      <c r="J171" s="85" t="str">
        <f>IF(COLUMNS($C171:J171)&gt;$K171*2,"",INDEX('NOAA Tides Rangiroa'!$D:$D,MATCH($A171,'NOAA Tides Rangiroa'!$A:$A,0)+4-1))</f>
        <v>H</v>
      </c>
      <c r="K171" s="84">
        <f>COUNTIF('NOAA Tides Rangiroa'!A:A,A171)</f>
        <v>4</v>
      </c>
    </row>
    <row r="172" spans="1:11" ht="12.75">
      <c r="A172" s="18">
        <v>41810</v>
      </c>
      <c r="B172" s="85" t="str">
        <f>IF(COLUMNS(B172:$B172)&gt;1,"",INDEX('NOAA Tides Rangiroa'!$B:$B,MATCH($A172,'NOAA Tides Rangiroa'!$A:$A,0)+COLUMNS(B172:$B172)-1))</f>
        <v>Fri</v>
      </c>
      <c r="C172" s="85">
        <f>IF(COLUMNS($C172:C172)&gt;$K172*2,"",INDEX('NOAA Tides Rangiroa'!$C:$C,MATCH($A172,'NOAA Tides Rangiroa'!$A:$A,0)+1-1))</f>
        <v>0.2576388888888889</v>
      </c>
      <c r="D172" s="85" t="str">
        <f>IF(COLUMNS($C172:D172)&gt;$K172*2,"",INDEX('NOAA Tides Rangiroa'!$D:$D,MATCH($A172,'NOAA Tides Rangiroa'!$A:$A,0)+1-1))</f>
        <v>L</v>
      </c>
      <c r="E172" s="85">
        <f>IF(COLUMNS($C172:E172)&gt;$K172*2,"",INDEX('NOAA Tides Rangiroa'!$C:$C,MATCH($A172,'NOAA Tides Rangiroa'!$A:$A,0)+2-1))</f>
        <v>0.5104166666666666</v>
      </c>
      <c r="F172" s="85" t="str">
        <f>IF(COLUMNS($C172:F172)&gt;$K172*2,"",INDEX('NOAA Tides Rangiroa'!$D:$D,MATCH($A172,'NOAA Tides Rangiroa'!$A:$A,0)+2-1))</f>
        <v>H</v>
      </c>
      <c r="G172" s="85">
        <f>IF(COLUMNS($C172:G172)&gt;$K172*2,"",INDEX('NOAA Tides Rangiroa'!$C:$C,MATCH($A172,'NOAA Tides Rangiroa'!$A:$A,0)+3-1))</f>
        <v>0.7736111111111111</v>
      </c>
      <c r="H172" s="85" t="str">
        <f>IF(COLUMNS($C172:H172)&gt;$K172*2,"",INDEX('NOAA Tides Rangiroa'!$D:$D,MATCH($A172,'NOAA Tides Rangiroa'!$A:$A,0)+3-1))</f>
        <v>L</v>
      </c>
      <c r="I172" s="85" t="str">
        <f>IF(COLUMNS($C172:I172)&gt;$K172*2,"",INDEX('NOAA Tides Rangiroa'!$C:$C,MATCH($A172,'NOAA Tides Rangiroa'!$A:$A,0)+4-1))</f>
        <v/>
      </c>
      <c r="J172" s="85" t="str">
        <f>IF(COLUMNS($C172:J172)&gt;$K172*2,"",INDEX('NOAA Tides Rangiroa'!$D:$D,MATCH($A172,'NOAA Tides Rangiroa'!$A:$A,0)+4-1))</f>
        <v/>
      </c>
      <c r="K172" s="84">
        <f>COUNTIF('NOAA Tides Rangiroa'!A:A,A172)</f>
        <v>3</v>
      </c>
    </row>
    <row r="173" spans="1:11" ht="12.75">
      <c r="A173" s="18">
        <v>41811</v>
      </c>
      <c r="B173" s="85" t="str">
        <f>IF(COLUMNS(B173:$B173)&gt;1,"",INDEX('NOAA Tides Rangiroa'!$B:$B,MATCH($A173,'NOAA Tides Rangiroa'!$A:$A,0)+COLUMNS(B173:$B173)-1))</f>
        <v>Sat</v>
      </c>
      <c r="C173" s="85">
        <f>IF(COLUMNS($C173:C173)&gt;$K173*2,"",INDEX('NOAA Tides Rangiroa'!$C:$C,MATCH($A173,'NOAA Tides Rangiroa'!$A:$A,0)+1-1))</f>
        <v>0.03680555555555556</v>
      </c>
      <c r="D173" s="85" t="str">
        <f>IF(COLUMNS($C173:D173)&gt;$K173*2,"",INDEX('NOAA Tides Rangiroa'!$D:$D,MATCH($A173,'NOAA Tides Rangiroa'!$A:$A,0)+1-1))</f>
        <v>H</v>
      </c>
      <c r="E173" s="85">
        <f>IF(COLUMNS($C173:E173)&gt;$K173*2,"",INDEX('NOAA Tides Rangiroa'!$C:$C,MATCH($A173,'NOAA Tides Rangiroa'!$A:$A,0)+2-1))</f>
        <v>0.29930555555555555</v>
      </c>
      <c r="F173" s="85" t="str">
        <f>IF(COLUMNS($C173:F173)&gt;$K173*2,"",INDEX('NOAA Tides Rangiroa'!$D:$D,MATCH($A173,'NOAA Tides Rangiroa'!$A:$A,0)+2-1))</f>
        <v>L</v>
      </c>
      <c r="G173" s="85">
        <f>IF(COLUMNS($C173:G173)&gt;$K173*2,"",INDEX('NOAA Tides Rangiroa'!$C:$C,MATCH($A173,'NOAA Tides Rangiroa'!$A:$A,0)+3-1))</f>
        <v>0.5513888888888888</v>
      </c>
      <c r="H173" s="85" t="str">
        <f>IF(COLUMNS($C173:H173)&gt;$K173*2,"",INDEX('NOAA Tides Rangiroa'!$D:$D,MATCH($A173,'NOAA Tides Rangiroa'!$A:$A,0)+3-1))</f>
        <v>H</v>
      </c>
      <c r="I173" s="85">
        <f>IF(COLUMNS($C173:I173)&gt;$K173*2,"",INDEX('NOAA Tides Rangiroa'!$C:$C,MATCH($A173,'NOAA Tides Rangiroa'!$A:$A,0)+4-1))</f>
        <v>0.811111111111111</v>
      </c>
      <c r="J173" s="85" t="str">
        <f>IF(COLUMNS($C173:J173)&gt;$K173*2,"",INDEX('NOAA Tides Rangiroa'!$D:$D,MATCH($A173,'NOAA Tides Rangiroa'!$A:$A,0)+4-1))</f>
        <v>L</v>
      </c>
      <c r="K173" s="84">
        <f>COUNTIF('NOAA Tides Rangiroa'!A:A,A173)</f>
        <v>4</v>
      </c>
    </row>
    <row r="174" spans="1:11" ht="12.75">
      <c r="A174" s="18">
        <v>41812</v>
      </c>
      <c r="B174" s="85" t="str">
        <f>IF(COLUMNS(B174:$B174)&gt;1,"",INDEX('NOAA Tides Rangiroa'!$B:$B,MATCH($A174,'NOAA Tides Rangiroa'!$A:$A,0)+COLUMNS(B174:$B174)-1))</f>
        <v>Sun</v>
      </c>
      <c r="C174" s="85">
        <f>IF(COLUMNS($C174:C174)&gt;$K174*2,"",INDEX('NOAA Tides Rangiroa'!$C:$C,MATCH($A174,'NOAA Tides Rangiroa'!$A:$A,0)+1-1))</f>
        <v>0.07430555555555556</v>
      </c>
      <c r="D174" s="85" t="str">
        <f>IF(COLUMNS($C174:D174)&gt;$K174*2,"",INDEX('NOAA Tides Rangiroa'!$D:$D,MATCH($A174,'NOAA Tides Rangiroa'!$A:$A,0)+1-1))</f>
        <v>H</v>
      </c>
      <c r="E174" s="85">
        <f>IF(COLUMNS($C174:E174)&gt;$K174*2,"",INDEX('NOAA Tides Rangiroa'!$C:$C,MATCH($A174,'NOAA Tides Rangiroa'!$A:$A,0)+2-1))</f>
        <v>0.33819444444444446</v>
      </c>
      <c r="F174" s="85" t="str">
        <f>IF(COLUMNS($C174:F174)&gt;$K174*2,"",INDEX('NOAA Tides Rangiroa'!$D:$D,MATCH($A174,'NOAA Tides Rangiroa'!$A:$A,0)+2-1))</f>
        <v>L</v>
      </c>
      <c r="G174" s="85">
        <f>IF(COLUMNS($C174:G174)&gt;$K174*2,"",INDEX('NOAA Tides Rangiroa'!$C:$C,MATCH($A174,'NOAA Tides Rangiroa'!$A:$A,0)+3-1))</f>
        <v>0.5888888888888889</v>
      </c>
      <c r="H174" s="85" t="str">
        <f>IF(COLUMNS($C174:H174)&gt;$K174*2,"",INDEX('NOAA Tides Rangiroa'!$D:$D,MATCH($A174,'NOAA Tides Rangiroa'!$A:$A,0)+3-1))</f>
        <v>H</v>
      </c>
      <c r="I174" s="85">
        <f>IF(COLUMNS($C174:I174)&gt;$K174*2,"",INDEX('NOAA Tides Rangiroa'!$C:$C,MATCH($A174,'NOAA Tides Rangiroa'!$A:$A,0)+4-1))</f>
        <v>0.8458333333333333</v>
      </c>
      <c r="J174" s="85" t="str">
        <f>IF(COLUMNS($C174:J174)&gt;$K174*2,"",INDEX('NOAA Tides Rangiroa'!$D:$D,MATCH($A174,'NOAA Tides Rangiroa'!$A:$A,0)+4-1))</f>
        <v>L</v>
      </c>
      <c r="K174" s="84">
        <f>COUNTIF('NOAA Tides Rangiroa'!A:A,A174)</f>
        <v>4</v>
      </c>
    </row>
    <row r="175" spans="1:11" ht="12.75">
      <c r="A175" s="18">
        <v>41813</v>
      </c>
      <c r="B175" s="85" t="str">
        <f>IF(COLUMNS(B175:$B175)&gt;1,"",INDEX('NOAA Tides Rangiroa'!$B:$B,MATCH($A175,'NOAA Tides Rangiroa'!$A:$A,0)+COLUMNS(B175:$B175)-1))</f>
        <v>Mon</v>
      </c>
      <c r="C175" s="85">
        <f>IF(COLUMNS($C175:C175)&gt;$K175*2,"",INDEX('NOAA Tides Rangiroa'!$C:$C,MATCH($A175,'NOAA Tides Rangiroa'!$A:$A,0)+1-1))</f>
        <v>0.10833333333333334</v>
      </c>
      <c r="D175" s="85" t="str">
        <f>IF(COLUMNS($C175:D175)&gt;$K175*2,"",INDEX('NOAA Tides Rangiroa'!$D:$D,MATCH($A175,'NOAA Tides Rangiroa'!$A:$A,0)+1-1))</f>
        <v>H</v>
      </c>
      <c r="E175" s="85">
        <f>IF(COLUMNS($C175:E175)&gt;$K175*2,"",INDEX('NOAA Tides Rangiroa'!$C:$C,MATCH($A175,'NOAA Tides Rangiroa'!$A:$A,0)+2-1))</f>
        <v>0.3736111111111111</v>
      </c>
      <c r="F175" s="85" t="str">
        <f>IF(COLUMNS($C175:F175)&gt;$K175*2,"",INDEX('NOAA Tides Rangiroa'!$D:$D,MATCH($A175,'NOAA Tides Rangiroa'!$A:$A,0)+2-1))</f>
        <v>L</v>
      </c>
      <c r="G175" s="85">
        <f>IF(COLUMNS($C175:G175)&gt;$K175*2,"",INDEX('NOAA Tides Rangiroa'!$C:$C,MATCH($A175,'NOAA Tides Rangiroa'!$A:$A,0)+3-1))</f>
        <v>0.6229166666666667</v>
      </c>
      <c r="H175" s="85" t="str">
        <f>IF(COLUMNS($C175:H175)&gt;$K175*2,"",INDEX('NOAA Tides Rangiroa'!$D:$D,MATCH($A175,'NOAA Tides Rangiroa'!$A:$A,0)+3-1))</f>
        <v>H</v>
      </c>
      <c r="I175" s="85">
        <f>IF(COLUMNS($C175:I175)&gt;$K175*2,"",INDEX('NOAA Tides Rangiroa'!$C:$C,MATCH($A175,'NOAA Tides Rangiroa'!$A:$A,0)+4-1))</f>
        <v>0.8777777777777778</v>
      </c>
      <c r="J175" s="85" t="str">
        <f>IF(COLUMNS($C175:J175)&gt;$K175*2,"",INDEX('NOAA Tides Rangiroa'!$D:$D,MATCH($A175,'NOAA Tides Rangiroa'!$A:$A,0)+4-1))</f>
        <v>L</v>
      </c>
      <c r="K175" s="84">
        <f>COUNTIF('NOAA Tides Rangiroa'!A:A,A175)</f>
        <v>4</v>
      </c>
    </row>
    <row r="176" spans="1:11" ht="12.75">
      <c r="A176" s="18">
        <v>41814</v>
      </c>
      <c r="B176" s="85" t="str">
        <f>IF(COLUMNS(B176:$B176)&gt;1,"",INDEX('NOAA Tides Rangiroa'!$B:$B,MATCH($A176,'NOAA Tides Rangiroa'!$A:$A,0)+COLUMNS(B176:$B176)-1))</f>
        <v>Tue</v>
      </c>
      <c r="C176" s="85">
        <f>IF(COLUMNS($C176:C176)&gt;$K176*2,"",INDEX('NOAA Tides Rangiroa'!$C:$C,MATCH($A176,'NOAA Tides Rangiroa'!$A:$A,0)+1-1))</f>
        <v>0.14027777777777778</v>
      </c>
      <c r="D176" s="85" t="str">
        <f>IF(COLUMNS($C176:D176)&gt;$K176*2,"",INDEX('NOAA Tides Rangiroa'!$D:$D,MATCH($A176,'NOAA Tides Rangiroa'!$A:$A,0)+1-1))</f>
        <v>H</v>
      </c>
      <c r="E176" s="85">
        <f>IF(COLUMNS($C176:E176)&gt;$K176*2,"",INDEX('NOAA Tides Rangiroa'!$C:$C,MATCH($A176,'NOAA Tides Rangiroa'!$A:$A,0)+2-1))</f>
        <v>0.4055555555555555</v>
      </c>
      <c r="F176" s="85" t="str">
        <f>IF(COLUMNS($C176:F176)&gt;$K176*2,"",INDEX('NOAA Tides Rangiroa'!$D:$D,MATCH($A176,'NOAA Tides Rangiroa'!$A:$A,0)+2-1))</f>
        <v>L</v>
      </c>
      <c r="G176" s="85">
        <f>IF(COLUMNS($C176:G176)&gt;$K176*2,"",INDEX('NOAA Tides Rangiroa'!$C:$C,MATCH($A176,'NOAA Tides Rangiroa'!$A:$A,0)+3-1))</f>
        <v>0.6541666666666667</v>
      </c>
      <c r="H176" s="85" t="str">
        <f>IF(COLUMNS($C176:H176)&gt;$K176*2,"",INDEX('NOAA Tides Rangiroa'!$D:$D,MATCH($A176,'NOAA Tides Rangiroa'!$A:$A,0)+3-1))</f>
        <v>H</v>
      </c>
      <c r="I176" s="85">
        <f>IF(COLUMNS($C176:I176)&gt;$K176*2,"",INDEX('NOAA Tides Rangiroa'!$C:$C,MATCH($A176,'NOAA Tides Rangiroa'!$A:$A,0)+4-1))</f>
        <v>0.9069444444444444</v>
      </c>
      <c r="J176" s="85" t="str">
        <f>IF(COLUMNS($C176:J176)&gt;$K176*2,"",INDEX('NOAA Tides Rangiroa'!$D:$D,MATCH($A176,'NOAA Tides Rangiroa'!$A:$A,0)+4-1))</f>
        <v>L</v>
      </c>
      <c r="K176" s="84">
        <f>COUNTIF('NOAA Tides Rangiroa'!A:A,A176)</f>
        <v>4</v>
      </c>
    </row>
    <row r="177" spans="1:11" ht="12.75">
      <c r="A177" s="18">
        <v>41815</v>
      </c>
      <c r="B177" s="85" t="str">
        <f>IF(COLUMNS(B177:$B177)&gt;1,"",INDEX('NOAA Tides Rangiroa'!$B:$B,MATCH($A177,'NOAA Tides Rangiroa'!$A:$A,0)+COLUMNS(B177:$B177)-1))</f>
        <v>Wed</v>
      </c>
      <c r="C177" s="85">
        <f>IF(COLUMNS($C177:C177)&gt;$K177*2,"",INDEX('NOAA Tides Rangiroa'!$C:$C,MATCH($A177,'NOAA Tides Rangiroa'!$A:$A,0)+1-1))</f>
        <v>0.16944444444444443</v>
      </c>
      <c r="D177" s="85" t="str">
        <f>IF(COLUMNS($C177:D177)&gt;$K177*2,"",INDEX('NOAA Tides Rangiroa'!$D:$D,MATCH($A177,'NOAA Tides Rangiroa'!$A:$A,0)+1-1))</f>
        <v>H</v>
      </c>
      <c r="E177" s="85">
        <f>IF(COLUMNS($C177:E177)&gt;$K177*2,"",INDEX('NOAA Tides Rangiroa'!$C:$C,MATCH($A177,'NOAA Tides Rangiroa'!$A:$A,0)+2-1))</f>
        <v>0.4354166666666666</v>
      </c>
      <c r="F177" s="85" t="str">
        <f>IF(COLUMNS($C177:F177)&gt;$K177*2,"",INDEX('NOAA Tides Rangiroa'!$D:$D,MATCH($A177,'NOAA Tides Rangiroa'!$A:$A,0)+2-1))</f>
        <v>L</v>
      </c>
      <c r="G177" s="85">
        <f>IF(COLUMNS($C177:G177)&gt;$K177*2,"",INDEX('NOAA Tides Rangiroa'!$C:$C,MATCH($A177,'NOAA Tides Rangiroa'!$A:$A,0)+3-1))</f>
        <v>0.6833333333333332</v>
      </c>
      <c r="H177" s="85" t="str">
        <f>IF(COLUMNS($C177:H177)&gt;$K177*2,"",INDEX('NOAA Tides Rangiroa'!$D:$D,MATCH($A177,'NOAA Tides Rangiroa'!$A:$A,0)+3-1))</f>
        <v>H</v>
      </c>
      <c r="I177" s="85">
        <f>IF(COLUMNS($C177:I177)&gt;$K177*2,"",INDEX('NOAA Tides Rangiroa'!$C:$C,MATCH($A177,'NOAA Tides Rangiroa'!$A:$A,0)+4-1))</f>
        <v>0.9347222222222222</v>
      </c>
      <c r="J177" s="85" t="str">
        <f>IF(COLUMNS($C177:J177)&gt;$K177*2,"",INDEX('NOAA Tides Rangiroa'!$D:$D,MATCH($A177,'NOAA Tides Rangiroa'!$A:$A,0)+4-1))</f>
        <v>L</v>
      </c>
      <c r="K177" s="84">
        <f>COUNTIF('NOAA Tides Rangiroa'!A:A,A177)</f>
        <v>4</v>
      </c>
    </row>
    <row r="178" spans="1:11" ht="12.75">
      <c r="A178" s="18">
        <v>41816</v>
      </c>
      <c r="B178" s="85" t="str">
        <f>IF(COLUMNS(B178:$B178)&gt;1,"",INDEX('NOAA Tides Rangiroa'!$B:$B,MATCH($A178,'NOAA Tides Rangiroa'!$A:$A,0)+COLUMNS(B178:$B178)-1))</f>
        <v>Thu</v>
      </c>
      <c r="C178" s="85">
        <f>IF(COLUMNS($C178:C178)&gt;$K178*2,"",INDEX('NOAA Tides Rangiroa'!$C:$C,MATCH($A178,'NOAA Tides Rangiroa'!$A:$A,0)+1-1))</f>
        <v>0.19722222222222222</v>
      </c>
      <c r="D178" s="85" t="str">
        <f>IF(COLUMNS($C178:D178)&gt;$K178*2,"",INDEX('NOAA Tides Rangiroa'!$D:$D,MATCH($A178,'NOAA Tides Rangiroa'!$A:$A,0)+1-1))</f>
        <v>H</v>
      </c>
      <c r="E178" s="85">
        <f>IF(COLUMNS($C178:E178)&gt;$K178*2,"",INDEX('NOAA Tides Rangiroa'!$C:$C,MATCH($A178,'NOAA Tides Rangiroa'!$A:$A,0)+2-1))</f>
        <v>0.46319444444444446</v>
      </c>
      <c r="F178" s="85" t="str">
        <f>IF(COLUMNS($C178:F178)&gt;$K178*2,"",INDEX('NOAA Tides Rangiroa'!$D:$D,MATCH($A178,'NOAA Tides Rangiroa'!$A:$A,0)+2-1))</f>
        <v>L</v>
      </c>
      <c r="G178" s="85">
        <f>IF(COLUMNS($C178:G178)&gt;$K178*2,"",INDEX('NOAA Tides Rangiroa'!$C:$C,MATCH($A178,'NOAA Tides Rangiroa'!$A:$A,0)+3-1))</f>
        <v>0.7111111111111111</v>
      </c>
      <c r="H178" s="85" t="str">
        <f>IF(COLUMNS($C178:H178)&gt;$K178*2,"",INDEX('NOAA Tides Rangiroa'!$D:$D,MATCH($A178,'NOAA Tides Rangiroa'!$A:$A,0)+3-1))</f>
        <v>H</v>
      </c>
      <c r="I178" s="85">
        <f>IF(COLUMNS($C178:I178)&gt;$K178*2,"",INDEX('NOAA Tides Rangiroa'!$C:$C,MATCH($A178,'NOAA Tides Rangiroa'!$A:$A,0)+4-1))</f>
        <v>0.9625</v>
      </c>
      <c r="J178" s="85" t="str">
        <f>IF(COLUMNS($C178:J178)&gt;$K178*2,"",INDEX('NOAA Tides Rangiroa'!$D:$D,MATCH($A178,'NOAA Tides Rangiroa'!$A:$A,0)+4-1))</f>
        <v>L</v>
      </c>
      <c r="K178" s="84">
        <f>COUNTIF('NOAA Tides Rangiroa'!A:A,A178)</f>
        <v>4</v>
      </c>
    </row>
    <row r="179" spans="1:11" ht="12.75">
      <c r="A179" s="18">
        <v>41817</v>
      </c>
      <c r="B179" s="85" t="str">
        <f>IF(COLUMNS(B179:$B179)&gt;1,"",INDEX('NOAA Tides Rangiroa'!$B:$B,MATCH($A179,'NOAA Tides Rangiroa'!$A:$A,0)+COLUMNS(B179:$B179)-1))</f>
        <v>Fri</v>
      </c>
      <c r="C179" s="85">
        <f>IF(COLUMNS($C179:C179)&gt;$K179*2,"",INDEX('NOAA Tides Rangiroa'!$C:$C,MATCH($A179,'NOAA Tides Rangiroa'!$A:$A,0)+1-1))</f>
        <v>0.22430555555555556</v>
      </c>
      <c r="D179" s="85" t="str">
        <f>IF(COLUMNS($C179:D179)&gt;$K179*2,"",INDEX('NOAA Tides Rangiroa'!$D:$D,MATCH($A179,'NOAA Tides Rangiroa'!$A:$A,0)+1-1))</f>
        <v>H</v>
      </c>
      <c r="E179" s="85">
        <f>IF(COLUMNS($C179:E179)&gt;$K179*2,"",INDEX('NOAA Tides Rangiroa'!$C:$C,MATCH($A179,'NOAA Tides Rangiroa'!$A:$A,0)+2-1))</f>
        <v>0.4909722222222222</v>
      </c>
      <c r="F179" s="85" t="str">
        <f>IF(COLUMNS($C179:F179)&gt;$K179*2,"",INDEX('NOAA Tides Rangiroa'!$D:$D,MATCH($A179,'NOAA Tides Rangiroa'!$A:$A,0)+2-1))</f>
        <v>L</v>
      </c>
      <c r="G179" s="85">
        <f>IF(COLUMNS($C179:G179)&gt;$K179*2,"",INDEX('NOAA Tides Rangiroa'!$C:$C,MATCH($A179,'NOAA Tides Rangiroa'!$A:$A,0)+3-1))</f>
        <v>0.7388888888888889</v>
      </c>
      <c r="H179" s="85" t="str">
        <f>IF(COLUMNS($C179:H179)&gt;$K179*2,"",INDEX('NOAA Tides Rangiroa'!$D:$D,MATCH($A179,'NOAA Tides Rangiroa'!$A:$A,0)+3-1))</f>
        <v>H</v>
      </c>
      <c r="I179" s="85">
        <f>IF(COLUMNS($C179:I179)&gt;$K179*2,"",INDEX('NOAA Tides Rangiroa'!$C:$C,MATCH($A179,'NOAA Tides Rangiroa'!$A:$A,0)+4-1))</f>
        <v>0.9895833333333334</v>
      </c>
      <c r="J179" s="85" t="str">
        <f>IF(COLUMNS($C179:J179)&gt;$K179*2,"",INDEX('NOAA Tides Rangiroa'!$D:$D,MATCH($A179,'NOAA Tides Rangiroa'!$A:$A,0)+4-1))</f>
        <v>L</v>
      </c>
      <c r="K179" s="84">
        <f>COUNTIF('NOAA Tides Rangiroa'!A:A,A179)</f>
        <v>4</v>
      </c>
    </row>
    <row r="180" spans="1:11" ht="12.75">
      <c r="A180" s="18">
        <v>41818</v>
      </c>
      <c r="B180" s="85" t="str">
        <f>IF(COLUMNS(B180:$B180)&gt;1,"",INDEX('NOAA Tides Rangiroa'!$B:$B,MATCH($A180,'NOAA Tides Rangiroa'!$A:$A,0)+COLUMNS(B180:$B180)-1))</f>
        <v>Sat</v>
      </c>
      <c r="C180" s="85">
        <f>IF(COLUMNS($C180:C180)&gt;$K180*2,"",INDEX('NOAA Tides Rangiroa'!$C:$C,MATCH($A180,'NOAA Tides Rangiroa'!$A:$A,0)+1-1))</f>
        <v>0.2513888888888889</v>
      </c>
      <c r="D180" s="85" t="str">
        <f>IF(COLUMNS($C180:D180)&gt;$K180*2,"",INDEX('NOAA Tides Rangiroa'!$D:$D,MATCH($A180,'NOAA Tides Rangiroa'!$A:$A,0)+1-1))</f>
        <v>H</v>
      </c>
      <c r="E180" s="85">
        <f>IF(COLUMNS($C180:E180)&gt;$K180*2,"",INDEX('NOAA Tides Rangiroa'!$C:$C,MATCH($A180,'NOAA Tides Rangiroa'!$A:$A,0)+2-1))</f>
        <v>0.5187499999999999</v>
      </c>
      <c r="F180" s="85" t="str">
        <f>IF(COLUMNS($C180:F180)&gt;$K180*2,"",INDEX('NOAA Tides Rangiroa'!$D:$D,MATCH($A180,'NOAA Tides Rangiroa'!$A:$A,0)+2-1))</f>
        <v>L</v>
      </c>
      <c r="G180" s="85">
        <f>IF(COLUMNS($C180:G180)&gt;$K180*2,"",INDEX('NOAA Tides Rangiroa'!$C:$C,MATCH($A180,'NOAA Tides Rangiroa'!$A:$A,0)+3-1))</f>
        <v>0.7673611111111112</v>
      </c>
      <c r="H180" s="85" t="str">
        <f>IF(COLUMNS($C180:H180)&gt;$K180*2,"",INDEX('NOAA Tides Rangiroa'!$D:$D,MATCH($A180,'NOAA Tides Rangiroa'!$A:$A,0)+3-1))</f>
        <v>H</v>
      </c>
      <c r="I180" s="85" t="str">
        <f>IF(COLUMNS($C180:I180)&gt;$K180*2,"",INDEX('NOAA Tides Rangiroa'!$C:$C,MATCH($A180,'NOAA Tides Rangiroa'!$A:$A,0)+4-1))</f>
        <v/>
      </c>
      <c r="J180" s="85" t="str">
        <f>IF(COLUMNS($C180:J180)&gt;$K180*2,"",INDEX('NOAA Tides Rangiroa'!$D:$D,MATCH($A180,'NOAA Tides Rangiroa'!$A:$A,0)+4-1))</f>
        <v/>
      </c>
      <c r="K180" s="84">
        <f>COUNTIF('NOAA Tides Rangiroa'!A:A,A180)</f>
        <v>3</v>
      </c>
    </row>
    <row r="181" spans="1:11" ht="12.75">
      <c r="A181" s="18">
        <v>41819</v>
      </c>
      <c r="B181" s="85" t="str">
        <f>IF(COLUMNS(B181:$B181)&gt;1,"",INDEX('NOAA Tides Rangiroa'!$B:$B,MATCH($A181,'NOAA Tides Rangiroa'!$A:$A,0)+COLUMNS(B181:$B181)-1))</f>
        <v>Sun</v>
      </c>
      <c r="C181" s="85">
        <f>IF(COLUMNS($C181:C181)&gt;$K181*2,"",INDEX('NOAA Tides Rangiroa'!$C:$C,MATCH($A181,'NOAA Tides Rangiroa'!$A:$A,0)+1-1))</f>
        <v>0.018055555555555557</v>
      </c>
      <c r="D181" s="85" t="str">
        <f>IF(COLUMNS($C181:D181)&gt;$K181*2,"",INDEX('NOAA Tides Rangiroa'!$D:$D,MATCH($A181,'NOAA Tides Rangiroa'!$A:$A,0)+1-1))</f>
        <v>L</v>
      </c>
      <c r="E181" s="85">
        <f>IF(COLUMNS($C181:E181)&gt;$K181*2,"",INDEX('NOAA Tides Rangiroa'!$C:$C,MATCH($A181,'NOAA Tides Rangiroa'!$A:$A,0)+2-1))</f>
        <v>0.2791666666666667</v>
      </c>
      <c r="F181" s="85" t="str">
        <f>IF(COLUMNS($C181:F181)&gt;$K181*2,"",INDEX('NOAA Tides Rangiroa'!$D:$D,MATCH($A181,'NOAA Tides Rangiroa'!$A:$A,0)+2-1))</f>
        <v>H</v>
      </c>
      <c r="G181" s="85">
        <f>IF(COLUMNS($C181:G181)&gt;$K181*2,"",INDEX('NOAA Tides Rangiroa'!$C:$C,MATCH($A181,'NOAA Tides Rangiroa'!$A:$A,0)+3-1))</f>
        <v>0.5465277777777778</v>
      </c>
      <c r="H181" s="85" t="str">
        <f>IF(COLUMNS($C181:H181)&gt;$K181*2,"",INDEX('NOAA Tides Rangiroa'!$D:$D,MATCH($A181,'NOAA Tides Rangiroa'!$A:$A,0)+3-1))</f>
        <v>L</v>
      </c>
      <c r="I181" s="85">
        <f>IF(COLUMNS($C181:I181)&gt;$K181*2,"",INDEX('NOAA Tides Rangiroa'!$C:$C,MATCH($A181,'NOAA Tides Rangiroa'!$A:$A,0)+4-1))</f>
        <v>0.7965277777777778</v>
      </c>
      <c r="J181" s="85" t="str">
        <f>IF(COLUMNS($C181:J181)&gt;$K181*2,"",INDEX('NOAA Tides Rangiroa'!$D:$D,MATCH($A181,'NOAA Tides Rangiroa'!$A:$A,0)+4-1))</f>
        <v>H</v>
      </c>
      <c r="K181" s="84">
        <f>COUNTIF('NOAA Tides Rangiroa'!A:A,A181)</f>
        <v>4</v>
      </c>
    </row>
    <row r="182" spans="1:11" ht="12.75">
      <c r="A182" s="18">
        <v>41820</v>
      </c>
      <c r="B182" s="85" t="str">
        <f>IF(COLUMNS(B182:$B182)&gt;1,"",INDEX('NOAA Tides Rangiroa'!$B:$B,MATCH($A182,'NOAA Tides Rangiroa'!$A:$A,0)+COLUMNS(B182:$B182)-1))</f>
        <v>Mon</v>
      </c>
      <c r="C182" s="85">
        <f>IF(COLUMNS($C182:C182)&gt;$K182*2,"",INDEX('NOAA Tides Rangiroa'!$C:$C,MATCH($A182,'NOAA Tides Rangiroa'!$A:$A,0)+1-1))</f>
        <v>0.04722222222222222</v>
      </c>
      <c r="D182" s="85" t="str">
        <f>IF(COLUMNS($C182:D182)&gt;$K182*2,"",INDEX('NOAA Tides Rangiroa'!$D:$D,MATCH($A182,'NOAA Tides Rangiroa'!$A:$A,0)+1-1))</f>
        <v>L</v>
      </c>
      <c r="E182" s="85">
        <f>IF(COLUMNS($C182:E182)&gt;$K182*2,"",INDEX('NOAA Tides Rangiroa'!$C:$C,MATCH($A182,'NOAA Tides Rangiroa'!$A:$A,0)+2-1))</f>
        <v>0.30833333333333335</v>
      </c>
      <c r="F182" s="85" t="str">
        <f>IF(COLUMNS($C182:F182)&gt;$K182*2,"",INDEX('NOAA Tides Rangiroa'!$D:$D,MATCH($A182,'NOAA Tides Rangiroa'!$A:$A,0)+2-1))</f>
        <v>H</v>
      </c>
      <c r="G182" s="85">
        <f>IF(COLUMNS($C182:G182)&gt;$K182*2,"",INDEX('NOAA Tides Rangiroa'!$C:$C,MATCH($A182,'NOAA Tides Rangiroa'!$A:$A,0)+3-1))</f>
        <v>0.5756944444444444</v>
      </c>
      <c r="H182" s="85" t="str">
        <f>IF(COLUMNS($C182:H182)&gt;$K182*2,"",INDEX('NOAA Tides Rangiroa'!$D:$D,MATCH($A182,'NOAA Tides Rangiroa'!$A:$A,0)+3-1))</f>
        <v>L</v>
      </c>
      <c r="I182" s="85">
        <f>IF(COLUMNS($C182:I182)&gt;$K182*2,"",INDEX('NOAA Tides Rangiroa'!$C:$C,MATCH($A182,'NOAA Tides Rangiroa'!$A:$A,0)+4-1))</f>
        <v>0.8270833333333334</v>
      </c>
      <c r="J182" s="85" t="str">
        <f>IF(COLUMNS($C182:J182)&gt;$K182*2,"",INDEX('NOAA Tides Rangiroa'!$D:$D,MATCH($A182,'NOAA Tides Rangiroa'!$A:$A,0)+4-1))</f>
        <v>H</v>
      </c>
      <c r="K182" s="84">
        <f>COUNTIF('NOAA Tides Rangiroa'!A:A,A182)</f>
        <v>4</v>
      </c>
    </row>
    <row r="183" spans="1:11" ht="12.75">
      <c r="A183" s="18">
        <v>41821</v>
      </c>
      <c r="B183" s="85" t="str">
        <f>IF(COLUMNS(B183:$B183)&gt;1,"",INDEX('NOAA Tides Rangiroa'!$B:$B,MATCH($A183,'NOAA Tides Rangiroa'!$A:$A,0)+COLUMNS(B183:$B183)-1))</f>
        <v>Tue</v>
      </c>
      <c r="C183" s="85">
        <f>IF(COLUMNS($C183:C183)&gt;$K183*2,"",INDEX('NOAA Tides Rangiroa'!$C:$C,MATCH($A183,'NOAA Tides Rangiroa'!$A:$A,0)+1-1))</f>
        <v>0.07847222222222222</v>
      </c>
      <c r="D183" s="85" t="str">
        <f>IF(COLUMNS($C183:D183)&gt;$K183*2,"",INDEX('NOAA Tides Rangiroa'!$D:$D,MATCH($A183,'NOAA Tides Rangiroa'!$A:$A,0)+1-1))</f>
        <v>L</v>
      </c>
      <c r="E183" s="85">
        <f>IF(COLUMNS($C183:E183)&gt;$K183*2,"",INDEX('NOAA Tides Rangiroa'!$C:$C,MATCH($A183,'NOAA Tides Rangiroa'!$A:$A,0)+2-1))</f>
        <v>0.33819444444444446</v>
      </c>
      <c r="F183" s="85" t="str">
        <f>IF(COLUMNS($C183:F183)&gt;$K183*2,"",INDEX('NOAA Tides Rangiroa'!$D:$D,MATCH($A183,'NOAA Tides Rangiroa'!$A:$A,0)+2-1))</f>
        <v>H</v>
      </c>
      <c r="G183" s="85">
        <f>IF(COLUMNS($C183:G183)&gt;$K183*2,"",INDEX('NOAA Tides Rangiroa'!$C:$C,MATCH($A183,'NOAA Tides Rangiroa'!$A:$A,0)+3-1))</f>
        <v>0.6062500000000001</v>
      </c>
      <c r="H183" s="85" t="str">
        <f>IF(COLUMNS($C183:H183)&gt;$K183*2,"",INDEX('NOAA Tides Rangiroa'!$D:$D,MATCH($A183,'NOAA Tides Rangiroa'!$A:$A,0)+3-1))</f>
        <v>L</v>
      </c>
      <c r="I183" s="85">
        <f>IF(COLUMNS($C183:I183)&gt;$K183*2,"",INDEX('NOAA Tides Rangiroa'!$C:$C,MATCH($A183,'NOAA Tides Rangiroa'!$A:$A,0)+4-1))</f>
        <v>0.8590277777777778</v>
      </c>
      <c r="J183" s="85" t="str">
        <f>IF(COLUMNS($C183:J183)&gt;$K183*2,"",INDEX('NOAA Tides Rangiroa'!$D:$D,MATCH($A183,'NOAA Tides Rangiroa'!$A:$A,0)+4-1))</f>
        <v>H</v>
      </c>
      <c r="K183" s="84">
        <f>COUNTIF('NOAA Tides Rangiroa'!A:A,A183)</f>
        <v>4</v>
      </c>
    </row>
    <row r="184" spans="1:11" ht="12.75">
      <c r="A184" s="18">
        <v>41822</v>
      </c>
      <c r="B184" s="85" t="str">
        <f>IF(COLUMNS(B184:$B184)&gt;1,"",INDEX('NOAA Tides Rangiroa'!$B:$B,MATCH($A184,'NOAA Tides Rangiroa'!$A:$A,0)+COLUMNS(B184:$B184)-1))</f>
        <v>Wed</v>
      </c>
      <c r="C184" s="85">
        <f>IF(COLUMNS($C184:C184)&gt;$K184*2,"",INDEX('NOAA Tides Rangiroa'!$C:$C,MATCH($A184,'NOAA Tides Rangiroa'!$A:$A,0)+1-1))</f>
        <v>0.11180555555555556</v>
      </c>
      <c r="D184" s="85" t="str">
        <f>IF(COLUMNS($C184:D184)&gt;$K184*2,"",INDEX('NOAA Tides Rangiroa'!$D:$D,MATCH($A184,'NOAA Tides Rangiroa'!$A:$A,0)+1-1))</f>
        <v>L</v>
      </c>
      <c r="E184" s="85">
        <f>IF(COLUMNS($C184:E184)&gt;$K184*2,"",INDEX('NOAA Tides Rangiroa'!$C:$C,MATCH($A184,'NOAA Tides Rangiroa'!$A:$A,0)+2-1))</f>
        <v>0.37013888888888885</v>
      </c>
      <c r="F184" s="85" t="str">
        <f>IF(COLUMNS($C184:F184)&gt;$K184*2,"",INDEX('NOAA Tides Rangiroa'!$D:$D,MATCH($A184,'NOAA Tides Rangiroa'!$A:$A,0)+2-1))</f>
        <v>H</v>
      </c>
      <c r="G184" s="85">
        <f>IF(COLUMNS($C184:G184)&gt;$K184*2,"",INDEX('NOAA Tides Rangiroa'!$C:$C,MATCH($A184,'NOAA Tides Rangiroa'!$A:$A,0)+3-1))</f>
        <v>0.6368055555555555</v>
      </c>
      <c r="H184" s="85" t="str">
        <f>IF(COLUMNS($C184:H184)&gt;$K184*2,"",INDEX('NOAA Tides Rangiroa'!$D:$D,MATCH($A184,'NOAA Tides Rangiroa'!$A:$A,0)+3-1))</f>
        <v>L</v>
      </c>
      <c r="I184" s="85">
        <f>IF(COLUMNS($C184:I184)&gt;$K184*2,"",INDEX('NOAA Tides Rangiroa'!$C:$C,MATCH($A184,'NOAA Tides Rangiroa'!$A:$A,0)+4-1))</f>
        <v>0.8923611111111112</v>
      </c>
      <c r="J184" s="85" t="str">
        <f>IF(COLUMNS($C184:J184)&gt;$K184*2,"",INDEX('NOAA Tides Rangiroa'!$D:$D,MATCH($A184,'NOAA Tides Rangiroa'!$A:$A,0)+4-1))</f>
        <v>H</v>
      </c>
      <c r="K184" s="84">
        <f>COUNTIF('NOAA Tides Rangiroa'!A:A,A184)</f>
        <v>4</v>
      </c>
    </row>
    <row r="185" spans="1:11" ht="12.75">
      <c r="A185" s="18">
        <v>41823</v>
      </c>
      <c r="B185" s="85" t="str">
        <f>IF(COLUMNS(B185:$B185)&gt;1,"",INDEX('NOAA Tides Rangiroa'!$B:$B,MATCH($A185,'NOAA Tides Rangiroa'!$A:$A,0)+COLUMNS(B185:$B185)-1))</f>
        <v>Thu</v>
      </c>
      <c r="C185" s="85">
        <f>IF(COLUMNS($C185:C185)&gt;$K185*2,"",INDEX('NOAA Tides Rangiroa'!$C:$C,MATCH($A185,'NOAA Tides Rangiroa'!$A:$A,0)+1-1))</f>
        <v>0.14652777777777778</v>
      </c>
      <c r="D185" s="85" t="str">
        <f>IF(COLUMNS($C185:D185)&gt;$K185*2,"",INDEX('NOAA Tides Rangiroa'!$D:$D,MATCH($A185,'NOAA Tides Rangiroa'!$A:$A,0)+1-1))</f>
        <v>L</v>
      </c>
      <c r="E185" s="85">
        <f>IF(COLUMNS($C185:E185)&gt;$K185*2,"",INDEX('NOAA Tides Rangiroa'!$C:$C,MATCH($A185,'NOAA Tides Rangiroa'!$A:$A,0)+2-1))</f>
        <v>0.40347222222222223</v>
      </c>
      <c r="F185" s="85" t="str">
        <f>IF(COLUMNS($C185:F185)&gt;$K185*2,"",INDEX('NOAA Tides Rangiroa'!$D:$D,MATCH($A185,'NOAA Tides Rangiroa'!$A:$A,0)+2-1))</f>
        <v>H</v>
      </c>
      <c r="G185" s="85">
        <f>IF(COLUMNS($C185:G185)&gt;$K185*2,"",INDEX('NOAA Tides Rangiroa'!$C:$C,MATCH($A185,'NOAA Tides Rangiroa'!$A:$A,0)+3-1))</f>
        <v>0.6687500000000001</v>
      </c>
      <c r="H185" s="85" t="str">
        <f>IF(COLUMNS($C185:H185)&gt;$K185*2,"",INDEX('NOAA Tides Rangiroa'!$D:$D,MATCH($A185,'NOAA Tides Rangiroa'!$A:$A,0)+3-1))</f>
        <v>L</v>
      </c>
      <c r="I185" s="85">
        <f>IF(COLUMNS($C185:I185)&gt;$K185*2,"",INDEX('NOAA Tides Rangiroa'!$C:$C,MATCH($A185,'NOAA Tides Rangiroa'!$A:$A,0)+4-1))</f>
        <v>0.9263888888888889</v>
      </c>
      <c r="J185" s="85" t="str">
        <f>IF(COLUMNS($C185:J185)&gt;$K185*2,"",INDEX('NOAA Tides Rangiroa'!$D:$D,MATCH($A185,'NOAA Tides Rangiroa'!$A:$A,0)+4-1))</f>
        <v>H</v>
      </c>
      <c r="K185" s="84">
        <f>COUNTIF('NOAA Tides Rangiroa'!A:A,A185)</f>
        <v>4</v>
      </c>
    </row>
    <row r="186" spans="1:11" ht="12.75">
      <c r="A186" s="18">
        <v>41824</v>
      </c>
      <c r="B186" s="85" t="str">
        <f>IF(COLUMNS(B186:$B186)&gt;1,"",INDEX('NOAA Tides Rangiroa'!$B:$B,MATCH($A186,'NOAA Tides Rangiroa'!$A:$A,0)+COLUMNS(B186:$B186)-1))</f>
        <v>Fri</v>
      </c>
      <c r="C186" s="85">
        <f>IF(COLUMNS($C186:C186)&gt;$K186*2,"",INDEX('NOAA Tides Rangiroa'!$C:$C,MATCH($A186,'NOAA Tides Rangiroa'!$A:$A,0)+1-1))</f>
        <v>0.1840277777777778</v>
      </c>
      <c r="D186" s="85" t="str">
        <f>IF(COLUMNS($C186:D186)&gt;$K186*2,"",INDEX('NOAA Tides Rangiroa'!$D:$D,MATCH($A186,'NOAA Tides Rangiroa'!$A:$A,0)+1-1))</f>
        <v>L</v>
      </c>
      <c r="E186" s="85">
        <f>IF(COLUMNS($C186:E186)&gt;$K186*2,"",INDEX('NOAA Tides Rangiroa'!$C:$C,MATCH($A186,'NOAA Tides Rangiroa'!$A:$A,0)+2-1))</f>
        <v>0.4388888888888889</v>
      </c>
      <c r="F186" s="85" t="str">
        <f>IF(COLUMNS($C186:F186)&gt;$K186*2,"",INDEX('NOAA Tides Rangiroa'!$D:$D,MATCH($A186,'NOAA Tides Rangiroa'!$A:$A,0)+2-1))</f>
        <v>H</v>
      </c>
      <c r="G186" s="85">
        <f>IF(COLUMNS($C186:G186)&gt;$K186*2,"",INDEX('NOAA Tides Rangiroa'!$C:$C,MATCH($A186,'NOAA Tides Rangiroa'!$A:$A,0)+3-1))</f>
        <v>0.7020833333333334</v>
      </c>
      <c r="H186" s="85" t="str">
        <f>IF(COLUMNS($C186:H186)&gt;$K186*2,"",INDEX('NOAA Tides Rangiroa'!$D:$D,MATCH($A186,'NOAA Tides Rangiroa'!$A:$A,0)+3-1))</f>
        <v>L</v>
      </c>
      <c r="I186" s="85">
        <f>IF(COLUMNS($C186:I186)&gt;$K186*2,"",INDEX('NOAA Tides Rangiroa'!$C:$C,MATCH($A186,'NOAA Tides Rangiroa'!$A:$A,0)+4-1))</f>
        <v>0.9611111111111111</v>
      </c>
      <c r="J186" s="85" t="str">
        <f>IF(COLUMNS($C186:J186)&gt;$K186*2,"",INDEX('NOAA Tides Rangiroa'!$D:$D,MATCH($A186,'NOAA Tides Rangiroa'!$A:$A,0)+4-1))</f>
        <v>H</v>
      </c>
      <c r="K186" s="84">
        <f>COUNTIF('NOAA Tides Rangiroa'!A:A,A186)</f>
        <v>4</v>
      </c>
    </row>
    <row r="187" spans="1:11" ht="12.75">
      <c r="A187" s="18">
        <v>41825</v>
      </c>
      <c r="B187" s="85" t="str">
        <f>IF(COLUMNS(B187:$B187)&gt;1,"",INDEX('NOAA Tides Rangiroa'!$B:$B,MATCH($A187,'NOAA Tides Rangiroa'!$A:$A,0)+COLUMNS(B187:$B187)-1))</f>
        <v>Sat</v>
      </c>
      <c r="C187" s="85">
        <f>IF(COLUMNS($C187:C187)&gt;$K187*2,"",INDEX('NOAA Tides Rangiroa'!$C:$C,MATCH($A187,'NOAA Tides Rangiroa'!$A:$A,0)+1-1))</f>
        <v>0.2222222222222222</v>
      </c>
      <c r="D187" s="85" t="str">
        <f>IF(COLUMNS($C187:D187)&gt;$K187*2,"",INDEX('NOAA Tides Rangiroa'!$D:$D,MATCH($A187,'NOAA Tides Rangiroa'!$A:$A,0)+1-1))</f>
        <v>L</v>
      </c>
      <c r="E187" s="85">
        <f>IF(COLUMNS($C187:E187)&gt;$K187*2,"",INDEX('NOAA Tides Rangiroa'!$C:$C,MATCH($A187,'NOAA Tides Rangiroa'!$A:$A,0)+2-1))</f>
        <v>0.47500000000000003</v>
      </c>
      <c r="F187" s="85" t="str">
        <f>IF(COLUMNS($C187:F187)&gt;$K187*2,"",INDEX('NOAA Tides Rangiroa'!$D:$D,MATCH($A187,'NOAA Tides Rangiroa'!$A:$A,0)+2-1))</f>
        <v>H</v>
      </c>
      <c r="G187" s="85">
        <f>IF(COLUMNS($C187:G187)&gt;$K187*2,"",INDEX('NOAA Tides Rangiroa'!$C:$C,MATCH($A187,'NOAA Tides Rangiroa'!$A:$A,0)+3-1))</f>
        <v>0.7354166666666666</v>
      </c>
      <c r="H187" s="85" t="str">
        <f>IF(COLUMNS($C187:H187)&gt;$K187*2,"",INDEX('NOAA Tides Rangiroa'!$D:$D,MATCH($A187,'NOAA Tides Rangiroa'!$A:$A,0)+3-1))</f>
        <v>L</v>
      </c>
      <c r="I187" s="85">
        <f>IF(COLUMNS($C187:I187)&gt;$K187*2,"",INDEX('NOAA Tides Rangiroa'!$C:$C,MATCH($A187,'NOAA Tides Rangiroa'!$A:$A,0)+4-1))</f>
        <v>0.9958333333333332</v>
      </c>
      <c r="J187" s="85" t="str">
        <f>IF(COLUMNS($C187:J187)&gt;$K187*2,"",INDEX('NOAA Tides Rangiroa'!$D:$D,MATCH($A187,'NOAA Tides Rangiroa'!$A:$A,0)+4-1))</f>
        <v>H</v>
      </c>
      <c r="K187" s="84">
        <f>COUNTIF('NOAA Tides Rangiroa'!A:A,A187)</f>
        <v>4</v>
      </c>
    </row>
    <row r="188" spans="1:11" ht="12.75">
      <c r="A188" s="18">
        <v>41826</v>
      </c>
      <c r="B188" s="85" t="str">
        <f>IF(COLUMNS(B188:$B188)&gt;1,"",INDEX('NOAA Tides Rangiroa'!$B:$B,MATCH($A188,'NOAA Tides Rangiroa'!$A:$A,0)+COLUMNS(B188:$B188)-1))</f>
        <v>Sun</v>
      </c>
      <c r="C188" s="85">
        <f>IF(COLUMNS($C188:C188)&gt;$K188*2,"",INDEX('NOAA Tides Rangiroa'!$C:$C,MATCH($A188,'NOAA Tides Rangiroa'!$A:$A,0)+1-1))</f>
        <v>0.25972222222222224</v>
      </c>
      <c r="D188" s="85" t="str">
        <f>IF(COLUMNS($C188:D188)&gt;$K188*2,"",INDEX('NOAA Tides Rangiroa'!$D:$D,MATCH($A188,'NOAA Tides Rangiroa'!$A:$A,0)+1-1))</f>
        <v>L</v>
      </c>
      <c r="E188" s="85">
        <f>IF(COLUMNS($C188:E188)&gt;$K188*2,"",INDEX('NOAA Tides Rangiroa'!$C:$C,MATCH($A188,'NOAA Tides Rangiroa'!$A:$A,0)+2-1))</f>
        <v>0.5118055555555555</v>
      </c>
      <c r="F188" s="85" t="str">
        <f>IF(COLUMNS($C188:F188)&gt;$K188*2,"",INDEX('NOAA Tides Rangiroa'!$D:$D,MATCH($A188,'NOAA Tides Rangiroa'!$A:$A,0)+2-1))</f>
        <v>H</v>
      </c>
      <c r="G188" s="85">
        <f>IF(COLUMNS($C188:G188)&gt;$K188*2,"",INDEX('NOAA Tides Rangiroa'!$C:$C,MATCH($A188,'NOAA Tides Rangiroa'!$A:$A,0)+3-1))</f>
        <v>0.7694444444444444</v>
      </c>
      <c r="H188" s="85" t="str">
        <f>IF(COLUMNS($C188:H188)&gt;$K188*2,"",INDEX('NOAA Tides Rangiroa'!$D:$D,MATCH($A188,'NOAA Tides Rangiroa'!$A:$A,0)+3-1))</f>
        <v>L</v>
      </c>
      <c r="I188" s="85" t="str">
        <f>IF(COLUMNS($C188:I188)&gt;$K188*2,"",INDEX('NOAA Tides Rangiroa'!$C:$C,MATCH($A188,'NOAA Tides Rangiroa'!$A:$A,0)+4-1))</f>
        <v/>
      </c>
      <c r="J188" s="85" t="str">
        <f>IF(COLUMNS($C188:J188)&gt;$K188*2,"",INDEX('NOAA Tides Rangiroa'!$D:$D,MATCH($A188,'NOAA Tides Rangiroa'!$A:$A,0)+4-1))</f>
        <v/>
      </c>
      <c r="K188" s="84">
        <f>COUNTIF('NOAA Tides Rangiroa'!A:A,A188)</f>
        <v>3</v>
      </c>
    </row>
    <row r="189" spans="1:11" ht="12.75">
      <c r="A189" s="18">
        <v>41827</v>
      </c>
      <c r="B189" s="85" t="str">
        <f>IF(COLUMNS(B189:$B189)&gt;1,"",INDEX('NOAA Tides Rangiroa'!$B:$B,MATCH($A189,'NOAA Tides Rangiroa'!$A:$A,0)+COLUMNS(B189:$B189)-1))</f>
        <v>Mon</v>
      </c>
      <c r="C189" s="85">
        <f>IF(COLUMNS($C189:C189)&gt;$K189*2,"",INDEX('NOAA Tides Rangiroa'!$C:$C,MATCH($A189,'NOAA Tides Rangiroa'!$A:$A,0)+1-1))</f>
        <v>0.030555555555555555</v>
      </c>
      <c r="D189" s="85" t="str">
        <f>IF(COLUMNS($C189:D189)&gt;$K189*2,"",INDEX('NOAA Tides Rangiroa'!$D:$D,MATCH($A189,'NOAA Tides Rangiroa'!$A:$A,0)+1-1))</f>
        <v>H</v>
      </c>
      <c r="E189" s="85">
        <f>IF(COLUMNS($C189:E189)&gt;$K189*2,"",INDEX('NOAA Tides Rangiroa'!$C:$C,MATCH($A189,'NOAA Tides Rangiroa'!$A:$A,0)+2-1))</f>
        <v>0.2965277777777778</v>
      </c>
      <c r="F189" s="85" t="str">
        <f>IF(COLUMNS($C189:F189)&gt;$K189*2,"",INDEX('NOAA Tides Rangiroa'!$D:$D,MATCH($A189,'NOAA Tides Rangiroa'!$A:$A,0)+2-1))</f>
        <v>L</v>
      </c>
      <c r="G189" s="85">
        <f>IF(COLUMNS($C189:G189)&gt;$K189*2,"",INDEX('NOAA Tides Rangiroa'!$C:$C,MATCH($A189,'NOAA Tides Rangiroa'!$A:$A,0)+3-1))</f>
        <v>0.5479166666666667</v>
      </c>
      <c r="H189" s="85" t="str">
        <f>IF(COLUMNS($C189:H189)&gt;$K189*2,"",INDEX('NOAA Tides Rangiroa'!$D:$D,MATCH($A189,'NOAA Tides Rangiroa'!$A:$A,0)+3-1))</f>
        <v>H</v>
      </c>
      <c r="I189" s="85">
        <f>IF(COLUMNS($C189:I189)&gt;$K189*2,"",INDEX('NOAA Tides Rangiroa'!$C:$C,MATCH($A189,'NOAA Tides Rangiroa'!$A:$A,0)+4-1))</f>
        <v>0.8041666666666667</v>
      </c>
      <c r="J189" s="85" t="str">
        <f>IF(COLUMNS($C189:J189)&gt;$K189*2,"",INDEX('NOAA Tides Rangiroa'!$D:$D,MATCH($A189,'NOAA Tides Rangiroa'!$A:$A,0)+4-1))</f>
        <v>L</v>
      </c>
      <c r="K189" s="84">
        <f>COUNTIF('NOAA Tides Rangiroa'!A:A,A189)</f>
        <v>4</v>
      </c>
    </row>
    <row r="190" spans="1:11" ht="12.75">
      <c r="A190" s="18">
        <v>41828</v>
      </c>
      <c r="B190" s="85" t="str">
        <f>IF(COLUMNS(B190:$B190)&gt;1,"",INDEX('NOAA Tides Rangiroa'!$B:$B,MATCH($A190,'NOAA Tides Rangiroa'!$A:$A,0)+COLUMNS(B190:$B190)-1))</f>
        <v>Tue</v>
      </c>
      <c r="C190" s="85">
        <f>IF(COLUMNS($C190:C190)&gt;$K190*2,"",INDEX('NOAA Tides Rangiroa'!$C:$C,MATCH($A190,'NOAA Tides Rangiroa'!$A:$A,0)+1-1))</f>
        <v>0.06527777777777778</v>
      </c>
      <c r="D190" s="85" t="str">
        <f>IF(COLUMNS($C190:D190)&gt;$K190*2,"",INDEX('NOAA Tides Rangiroa'!$D:$D,MATCH($A190,'NOAA Tides Rangiroa'!$A:$A,0)+1-1))</f>
        <v>H</v>
      </c>
      <c r="E190" s="85">
        <f>IF(COLUMNS($C190:E190)&gt;$K190*2,"",INDEX('NOAA Tides Rangiroa'!$C:$C,MATCH($A190,'NOAA Tides Rangiroa'!$A:$A,0)+2-1))</f>
        <v>0.33194444444444443</v>
      </c>
      <c r="F190" s="85" t="str">
        <f>IF(COLUMNS($C190:F190)&gt;$K190*2,"",INDEX('NOAA Tides Rangiroa'!$D:$D,MATCH($A190,'NOAA Tides Rangiroa'!$A:$A,0)+2-1))</f>
        <v>L</v>
      </c>
      <c r="G190" s="85">
        <f>IF(COLUMNS($C190:G190)&gt;$K190*2,"",INDEX('NOAA Tides Rangiroa'!$C:$C,MATCH($A190,'NOAA Tides Rangiroa'!$A:$A,0)+3-1))</f>
        <v>0.5840277777777778</v>
      </c>
      <c r="H190" s="85" t="str">
        <f>IF(COLUMNS($C190:H190)&gt;$K190*2,"",INDEX('NOAA Tides Rangiroa'!$D:$D,MATCH($A190,'NOAA Tides Rangiroa'!$A:$A,0)+3-1))</f>
        <v>H</v>
      </c>
      <c r="I190" s="85">
        <f>IF(COLUMNS($C190:I190)&gt;$K190*2,"",INDEX('NOAA Tides Rangiroa'!$C:$C,MATCH($A190,'NOAA Tides Rangiroa'!$A:$A,0)+4-1))</f>
        <v>0.8388888888888889</v>
      </c>
      <c r="J190" s="85" t="str">
        <f>IF(COLUMNS($C190:J190)&gt;$K190*2,"",INDEX('NOAA Tides Rangiroa'!$D:$D,MATCH($A190,'NOAA Tides Rangiroa'!$A:$A,0)+4-1))</f>
        <v>L</v>
      </c>
      <c r="K190" s="84">
        <f>COUNTIF('NOAA Tides Rangiroa'!A:A,A190)</f>
        <v>4</v>
      </c>
    </row>
    <row r="191" spans="1:11" ht="12.75">
      <c r="A191" s="18">
        <v>41829</v>
      </c>
      <c r="B191" s="85" t="str">
        <f>IF(COLUMNS(B191:$B191)&gt;1,"",INDEX('NOAA Tides Rangiroa'!$B:$B,MATCH($A191,'NOAA Tides Rangiroa'!$A:$A,0)+COLUMNS(B191:$B191)-1))</f>
        <v>Wed</v>
      </c>
      <c r="C191" s="85">
        <f>IF(COLUMNS($C191:C191)&gt;$K191*2,"",INDEX('NOAA Tides Rangiroa'!$C:$C,MATCH($A191,'NOAA Tides Rangiroa'!$A:$A,0)+1-1))</f>
        <v>0.09999999999999999</v>
      </c>
      <c r="D191" s="85" t="str">
        <f>IF(COLUMNS($C191:D191)&gt;$K191*2,"",INDEX('NOAA Tides Rangiroa'!$D:$D,MATCH($A191,'NOAA Tides Rangiroa'!$A:$A,0)+1-1))</f>
        <v>H</v>
      </c>
      <c r="E191" s="85">
        <f>IF(COLUMNS($C191:E191)&gt;$K191*2,"",INDEX('NOAA Tides Rangiroa'!$C:$C,MATCH($A191,'NOAA Tides Rangiroa'!$A:$A,0)+2-1))</f>
        <v>0.3673611111111111</v>
      </c>
      <c r="F191" s="85" t="str">
        <f>IF(COLUMNS($C191:F191)&gt;$K191*2,"",INDEX('NOAA Tides Rangiroa'!$D:$D,MATCH($A191,'NOAA Tides Rangiroa'!$A:$A,0)+2-1))</f>
        <v>L</v>
      </c>
      <c r="G191" s="85">
        <f>IF(COLUMNS($C191:G191)&gt;$K191*2,"",INDEX('NOAA Tides Rangiroa'!$C:$C,MATCH($A191,'NOAA Tides Rangiroa'!$A:$A,0)+3-1))</f>
        <v>0.6201388888888889</v>
      </c>
      <c r="H191" s="85" t="str">
        <f>IF(COLUMNS($C191:H191)&gt;$K191*2,"",INDEX('NOAA Tides Rangiroa'!$D:$D,MATCH($A191,'NOAA Tides Rangiroa'!$A:$A,0)+3-1))</f>
        <v>H</v>
      </c>
      <c r="I191" s="85">
        <f>IF(COLUMNS($C191:I191)&gt;$K191*2,"",INDEX('NOAA Tides Rangiroa'!$C:$C,MATCH($A191,'NOAA Tides Rangiroa'!$A:$A,0)+4-1))</f>
        <v>0.8743055555555556</v>
      </c>
      <c r="J191" s="85" t="str">
        <f>IF(COLUMNS($C191:J191)&gt;$K191*2,"",INDEX('NOAA Tides Rangiroa'!$D:$D,MATCH($A191,'NOAA Tides Rangiroa'!$A:$A,0)+4-1))</f>
        <v>L</v>
      </c>
      <c r="K191" s="84">
        <f>COUNTIF('NOAA Tides Rangiroa'!A:A,A191)</f>
        <v>4</v>
      </c>
    </row>
    <row r="192" spans="1:11" ht="12.75">
      <c r="A192" s="18">
        <v>41830</v>
      </c>
      <c r="B192" s="85" t="str">
        <f>IF(COLUMNS(B192:$B192)&gt;1,"",INDEX('NOAA Tides Rangiroa'!$B:$B,MATCH($A192,'NOAA Tides Rangiroa'!$A:$A,0)+COLUMNS(B192:$B192)-1))</f>
        <v>Thu</v>
      </c>
      <c r="C192" s="85">
        <f>IF(COLUMNS($C192:C192)&gt;$K192*2,"",INDEX('NOAA Tides Rangiroa'!$C:$C,MATCH($A192,'NOAA Tides Rangiroa'!$A:$A,0)+1-1))</f>
        <v>0.13541666666666666</v>
      </c>
      <c r="D192" s="85" t="str">
        <f>IF(COLUMNS($C192:D192)&gt;$K192*2,"",INDEX('NOAA Tides Rangiroa'!$D:$D,MATCH($A192,'NOAA Tides Rangiroa'!$A:$A,0)+1-1))</f>
        <v>H</v>
      </c>
      <c r="E192" s="85">
        <f>IF(COLUMNS($C192:E192)&gt;$K192*2,"",INDEX('NOAA Tides Rangiroa'!$C:$C,MATCH($A192,'NOAA Tides Rangiroa'!$A:$A,0)+2-1))</f>
        <v>0.40347222222222223</v>
      </c>
      <c r="F192" s="85" t="str">
        <f>IF(COLUMNS($C192:F192)&gt;$K192*2,"",INDEX('NOAA Tides Rangiroa'!$D:$D,MATCH($A192,'NOAA Tides Rangiroa'!$A:$A,0)+2-1))</f>
        <v>L</v>
      </c>
      <c r="G192" s="85">
        <f>IF(COLUMNS($C192:G192)&gt;$K192*2,"",INDEX('NOAA Tides Rangiroa'!$C:$C,MATCH($A192,'NOAA Tides Rangiroa'!$A:$A,0)+3-1))</f>
        <v>0.65625</v>
      </c>
      <c r="H192" s="85" t="str">
        <f>IF(COLUMNS($C192:H192)&gt;$K192*2,"",INDEX('NOAA Tides Rangiroa'!$D:$D,MATCH($A192,'NOAA Tides Rangiroa'!$A:$A,0)+3-1))</f>
        <v>H</v>
      </c>
      <c r="I192" s="85">
        <f>IF(COLUMNS($C192:I192)&gt;$K192*2,"",INDEX('NOAA Tides Rangiroa'!$C:$C,MATCH($A192,'NOAA Tides Rangiroa'!$A:$A,0)+4-1))</f>
        <v>0.9104166666666668</v>
      </c>
      <c r="J192" s="85" t="str">
        <f>IF(COLUMNS($C192:J192)&gt;$K192*2,"",INDEX('NOAA Tides Rangiroa'!$D:$D,MATCH($A192,'NOAA Tides Rangiroa'!$A:$A,0)+4-1))</f>
        <v>L</v>
      </c>
      <c r="K192" s="84">
        <f>COUNTIF('NOAA Tides Rangiroa'!A:A,A192)</f>
        <v>4</v>
      </c>
    </row>
    <row r="193" spans="1:11" ht="12.75">
      <c r="A193" s="18">
        <v>41831</v>
      </c>
      <c r="B193" s="85" t="str">
        <f>IF(COLUMNS(B193:$B193)&gt;1,"",INDEX('NOAA Tides Rangiroa'!$B:$B,MATCH($A193,'NOAA Tides Rangiroa'!$A:$A,0)+COLUMNS(B193:$B193)-1))</f>
        <v>Fri</v>
      </c>
      <c r="C193" s="85">
        <f>IF(COLUMNS($C193:C193)&gt;$K193*2,"",INDEX('NOAA Tides Rangiroa'!$C:$C,MATCH($A193,'NOAA Tides Rangiroa'!$A:$A,0)+1-1))</f>
        <v>0.1708333333333333</v>
      </c>
      <c r="D193" s="85" t="str">
        <f>IF(COLUMNS($C193:D193)&gt;$K193*2,"",INDEX('NOAA Tides Rangiroa'!$D:$D,MATCH($A193,'NOAA Tides Rangiroa'!$A:$A,0)+1-1))</f>
        <v>H</v>
      </c>
      <c r="E193" s="85">
        <f>IF(COLUMNS($C193:E193)&gt;$K193*2,"",INDEX('NOAA Tides Rangiroa'!$C:$C,MATCH($A193,'NOAA Tides Rangiroa'!$A:$A,0)+2-1))</f>
        <v>0.4388888888888889</v>
      </c>
      <c r="F193" s="85" t="str">
        <f>IF(COLUMNS($C193:F193)&gt;$K193*2,"",INDEX('NOAA Tides Rangiroa'!$D:$D,MATCH($A193,'NOAA Tides Rangiroa'!$A:$A,0)+2-1))</f>
        <v>L</v>
      </c>
      <c r="G193" s="85">
        <f>IF(COLUMNS($C193:G193)&gt;$K193*2,"",INDEX('NOAA Tides Rangiroa'!$C:$C,MATCH($A193,'NOAA Tides Rangiroa'!$A:$A,0)+3-1))</f>
        <v>0.6930555555555555</v>
      </c>
      <c r="H193" s="85" t="str">
        <f>IF(COLUMNS($C193:H193)&gt;$K193*2,"",INDEX('NOAA Tides Rangiroa'!$D:$D,MATCH($A193,'NOAA Tides Rangiroa'!$A:$A,0)+3-1))</f>
        <v>H</v>
      </c>
      <c r="I193" s="85">
        <f>IF(COLUMNS($C193:I193)&gt;$K193*2,"",INDEX('NOAA Tides Rangiroa'!$C:$C,MATCH($A193,'NOAA Tides Rangiroa'!$A:$A,0)+4-1))</f>
        <v>0.9472222222222223</v>
      </c>
      <c r="J193" s="85" t="str">
        <f>IF(COLUMNS($C193:J193)&gt;$K193*2,"",INDEX('NOAA Tides Rangiroa'!$D:$D,MATCH($A193,'NOAA Tides Rangiroa'!$A:$A,0)+4-1))</f>
        <v>L</v>
      </c>
      <c r="K193" s="84">
        <f>COUNTIF('NOAA Tides Rangiroa'!A:A,A193)</f>
        <v>4</v>
      </c>
    </row>
    <row r="194" spans="1:11" ht="12.75">
      <c r="A194" s="18">
        <v>41832</v>
      </c>
      <c r="B194" s="85" t="str">
        <f>IF(COLUMNS(B194:$B194)&gt;1,"",INDEX('NOAA Tides Rangiroa'!$B:$B,MATCH($A194,'NOAA Tides Rangiroa'!$A:$A,0)+COLUMNS(B194:$B194)-1))</f>
        <v>Sat</v>
      </c>
      <c r="C194" s="85">
        <f>IF(COLUMNS($C194:C194)&gt;$K194*2,"",INDEX('NOAA Tides Rangiroa'!$C:$C,MATCH($A194,'NOAA Tides Rangiroa'!$A:$A,0)+1-1))</f>
        <v>0.2076388888888889</v>
      </c>
      <c r="D194" s="85" t="str">
        <f>IF(COLUMNS($C194:D194)&gt;$K194*2,"",INDEX('NOAA Tides Rangiroa'!$D:$D,MATCH($A194,'NOAA Tides Rangiroa'!$A:$A,0)+1-1))</f>
        <v>H</v>
      </c>
      <c r="E194" s="85">
        <f>IF(COLUMNS($C194:E194)&gt;$K194*2,"",INDEX('NOAA Tides Rangiroa'!$C:$C,MATCH($A194,'NOAA Tides Rangiroa'!$A:$A,0)+2-1))</f>
        <v>0.4756944444444444</v>
      </c>
      <c r="F194" s="85" t="str">
        <f>IF(COLUMNS($C194:F194)&gt;$K194*2,"",INDEX('NOAA Tides Rangiroa'!$D:$D,MATCH($A194,'NOAA Tides Rangiroa'!$A:$A,0)+2-1))</f>
        <v>L</v>
      </c>
      <c r="G194" s="85">
        <f>IF(COLUMNS($C194:G194)&gt;$K194*2,"",INDEX('NOAA Tides Rangiroa'!$C:$C,MATCH($A194,'NOAA Tides Rangiroa'!$A:$A,0)+3-1))</f>
        <v>0.7305555555555556</v>
      </c>
      <c r="H194" s="85" t="str">
        <f>IF(COLUMNS($C194:H194)&gt;$K194*2,"",INDEX('NOAA Tides Rangiroa'!$D:$D,MATCH($A194,'NOAA Tides Rangiroa'!$A:$A,0)+3-1))</f>
        <v>H</v>
      </c>
      <c r="I194" s="85">
        <f>IF(COLUMNS($C194:I194)&gt;$K194*2,"",INDEX('NOAA Tides Rangiroa'!$C:$C,MATCH($A194,'NOAA Tides Rangiroa'!$A:$A,0)+4-1))</f>
        <v>0.9854166666666666</v>
      </c>
      <c r="J194" s="85" t="str">
        <f>IF(COLUMNS($C194:J194)&gt;$K194*2,"",INDEX('NOAA Tides Rangiroa'!$D:$D,MATCH($A194,'NOAA Tides Rangiroa'!$A:$A,0)+4-1))</f>
        <v>L</v>
      </c>
      <c r="K194" s="84">
        <f>COUNTIF('NOAA Tides Rangiroa'!A:A,A194)</f>
        <v>4</v>
      </c>
    </row>
    <row r="195" spans="1:11" ht="12.75">
      <c r="A195" s="18">
        <v>41833</v>
      </c>
      <c r="B195" s="85" t="str">
        <f>IF(COLUMNS(B195:$B195)&gt;1,"",INDEX('NOAA Tides Rangiroa'!$B:$B,MATCH($A195,'NOAA Tides Rangiroa'!$A:$A,0)+COLUMNS(B195:$B195)-1))</f>
        <v>Sun</v>
      </c>
      <c r="C195" s="85">
        <f>IF(COLUMNS($C195:C195)&gt;$K195*2,"",INDEX('NOAA Tides Rangiroa'!$C:$C,MATCH($A195,'NOAA Tides Rangiroa'!$A:$A,0)+1-1))</f>
        <v>0.24513888888888888</v>
      </c>
      <c r="D195" s="85" t="str">
        <f>IF(COLUMNS($C195:D195)&gt;$K195*2,"",INDEX('NOAA Tides Rangiroa'!$D:$D,MATCH($A195,'NOAA Tides Rangiroa'!$A:$A,0)+1-1))</f>
        <v>H</v>
      </c>
      <c r="E195" s="85">
        <f>IF(COLUMNS($C195:E195)&gt;$K195*2,"",INDEX('NOAA Tides Rangiroa'!$C:$C,MATCH($A195,'NOAA Tides Rangiroa'!$A:$A,0)+2-1))</f>
        <v>0.5131944444444444</v>
      </c>
      <c r="F195" s="85" t="str">
        <f>IF(COLUMNS($C195:F195)&gt;$K195*2,"",INDEX('NOAA Tides Rangiroa'!$D:$D,MATCH($A195,'NOAA Tides Rangiroa'!$A:$A,0)+2-1))</f>
        <v>L</v>
      </c>
      <c r="G195" s="85">
        <f>IF(COLUMNS($C195:G195)&gt;$K195*2,"",INDEX('NOAA Tides Rangiroa'!$C:$C,MATCH($A195,'NOAA Tides Rangiroa'!$A:$A,0)+3-1))</f>
        <v>0.7694444444444444</v>
      </c>
      <c r="H195" s="85" t="str">
        <f>IF(COLUMNS($C195:H195)&gt;$K195*2,"",INDEX('NOAA Tides Rangiroa'!$D:$D,MATCH($A195,'NOAA Tides Rangiroa'!$A:$A,0)+3-1))</f>
        <v>H</v>
      </c>
      <c r="I195" s="85" t="str">
        <f>IF(COLUMNS($C195:I195)&gt;$K195*2,"",INDEX('NOAA Tides Rangiroa'!$C:$C,MATCH($A195,'NOAA Tides Rangiroa'!$A:$A,0)+4-1))</f>
        <v/>
      </c>
      <c r="J195" s="85" t="str">
        <f>IF(COLUMNS($C195:J195)&gt;$K195*2,"",INDEX('NOAA Tides Rangiroa'!$D:$D,MATCH($A195,'NOAA Tides Rangiroa'!$A:$A,0)+4-1))</f>
        <v/>
      </c>
      <c r="K195" s="84">
        <f>COUNTIF('NOAA Tides Rangiroa'!A:A,A195)</f>
        <v>3</v>
      </c>
    </row>
    <row r="196" spans="1:11" ht="12.75">
      <c r="A196" s="18">
        <v>41834</v>
      </c>
      <c r="B196" s="85" t="str">
        <f>IF(COLUMNS(B196:$B196)&gt;1,"",INDEX('NOAA Tides Rangiroa'!$B:$B,MATCH($A196,'NOAA Tides Rangiroa'!$A:$A,0)+COLUMNS(B196:$B196)-1))</f>
        <v>Mon</v>
      </c>
      <c r="C196" s="85">
        <f>IF(COLUMNS($C196:C196)&gt;$K196*2,"",INDEX('NOAA Tides Rangiroa'!$C:$C,MATCH($A196,'NOAA Tides Rangiroa'!$A:$A,0)+1-1))</f>
        <v>0.024305555555555556</v>
      </c>
      <c r="D196" s="85" t="str">
        <f>IF(COLUMNS($C196:D196)&gt;$K196*2,"",INDEX('NOAA Tides Rangiroa'!$D:$D,MATCH($A196,'NOAA Tides Rangiroa'!$A:$A,0)+1-1))</f>
        <v>L</v>
      </c>
      <c r="E196" s="85">
        <f>IF(COLUMNS($C196:E196)&gt;$K196*2,"",INDEX('NOAA Tides Rangiroa'!$C:$C,MATCH($A196,'NOAA Tides Rangiroa'!$A:$A,0)+2-1))</f>
        <v>0.2833333333333333</v>
      </c>
      <c r="F196" s="85" t="str">
        <f>IF(COLUMNS($C196:F196)&gt;$K196*2,"",INDEX('NOAA Tides Rangiroa'!$D:$D,MATCH($A196,'NOAA Tides Rangiroa'!$A:$A,0)+2-1))</f>
        <v>H</v>
      </c>
      <c r="G196" s="85">
        <f>IF(COLUMNS($C196:G196)&gt;$K196*2,"",INDEX('NOAA Tides Rangiroa'!$C:$C,MATCH($A196,'NOAA Tides Rangiroa'!$A:$A,0)+3-1))</f>
        <v>0.5513888888888888</v>
      </c>
      <c r="H196" s="85" t="str">
        <f>IF(COLUMNS($C196:H196)&gt;$K196*2,"",INDEX('NOAA Tides Rangiroa'!$D:$D,MATCH($A196,'NOAA Tides Rangiroa'!$A:$A,0)+3-1))</f>
        <v>L</v>
      </c>
      <c r="I196" s="85">
        <f>IF(COLUMNS($C196:I196)&gt;$K196*2,"",INDEX('NOAA Tides Rangiroa'!$C:$C,MATCH($A196,'NOAA Tides Rangiroa'!$A:$A,0)+4-1))</f>
        <v>0.8090277777777778</v>
      </c>
      <c r="J196" s="85" t="str">
        <f>IF(COLUMNS($C196:J196)&gt;$K196*2,"",INDEX('NOAA Tides Rangiroa'!$D:$D,MATCH($A196,'NOAA Tides Rangiroa'!$A:$A,0)+4-1))</f>
        <v>H</v>
      </c>
      <c r="K196" s="84">
        <f>COUNTIF('NOAA Tides Rangiroa'!A:A,A196)</f>
        <v>4</v>
      </c>
    </row>
    <row r="197" spans="1:11" ht="12.75">
      <c r="A197" s="18">
        <v>41835</v>
      </c>
      <c r="B197" s="85" t="str">
        <f>IF(COLUMNS(B197:$B197)&gt;1,"",INDEX('NOAA Tides Rangiroa'!$B:$B,MATCH($A197,'NOAA Tides Rangiroa'!$A:$A,0)+COLUMNS(B197:$B197)-1))</f>
        <v>Tue</v>
      </c>
      <c r="C197" s="85">
        <f>IF(COLUMNS($C197:C197)&gt;$K197*2,"",INDEX('NOAA Tides Rangiroa'!$C:$C,MATCH($A197,'NOAA Tides Rangiroa'!$A:$A,0)+1-1))</f>
        <v>0.06597222222222222</v>
      </c>
      <c r="D197" s="85" t="str">
        <f>IF(COLUMNS($C197:D197)&gt;$K197*2,"",INDEX('NOAA Tides Rangiroa'!$D:$D,MATCH($A197,'NOAA Tides Rangiroa'!$A:$A,0)+1-1))</f>
        <v>L</v>
      </c>
      <c r="E197" s="85">
        <f>IF(COLUMNS($C197:E197)&gt;$K197*2,"",INDEX('NOAA Tides Rangiroa'!$C:$C,MATCH($A197,'NOAA Tides Rangiroa'!$A:$A,0)+2-1))</f>
        <v>0.3236111111111111</v>
      </c>
      <c r="F197" s="85" t="str">
        <f>IF(COLUMNS($C197:F197)&gt;$K197*2,"",INDEX('NOAA Tides Rangiroa'!$D:$D,MATCH($A197,'NOAA Tides Rangiroa'!$A:$A,0)+2-1))</f>
        <v>H</v>
      </c>
      <c r="G197" s="85">
        <f>IF(COLUMNS($C197:G197)&gt;$K197*2,"",INDEX('NOAA Tides Rangiroa'!$C:$C,MATCH($A197,'NOAA Tides Rangiroa'!$A:$A,0)+3-1))</f>
        <v>0.5909722222222222</v>
      </c>
      <c r="H197" s="85" t="str">
        <f>IF(COLUMNS($C197:H197)&gt;$K197*2,"",INDEX('NOAA Tides Rangiroa'!$D:$D,MATCH($A197,'NOAA Tides Rangiroa'!$A:$A,0)+3-1))</f>
        <v>L</v>
      </c>
      <c r="I197" s="85">
        <f>IF(COLUMNS($C197:I197)&gt;$K197*2,"",INDEX('NOAA Tides Rangiroa'!$C:$C,MATCH($A197,'NOAA Tides Rangiroa'!$A:$A,0)+4-1))</f>
        <v>0.8506944444444445</v>
      </c>
      <c r="J197" s="85" t="str">
        <f>IF(COLUMNS($C197:J197)&gt;$K197*2,"",INDEX('NOAA Tides Rangiroa'!$D:$D,MATCH($A197,'NOAA Tides Rangiroa'!$A:$A,0)+4-1))</f>
        <v>H</v>
      </c>
      <c r="K197" s="84">
        <f>COUNTIF('NOAA Tides Rangiroa'!A:A,A197)</f>
        <v>4</v>
      </c>
    </row>
    <row r="198" spans="1:11" ht="12.75">
      <c r="A198" s="18">
        <v>41836</v>
      </c>
      <c r="B198" s="85" t="str">
        <f>IF(COLUMNS(B198:$B198)&gt;1,"",INDEX('NOAA Tides Rangiroa'!$B:$B,MATCH($A198,'NOAA Tides Rangiroa'!$A:$A,0)+COLUMNS(B198:$B198)-1))</f>
        <v>Wed</v>
      </c>
      <c r="C198" s="85">
        <f>IF(COLUMNS($C198:C198)&gt;$K198*2,"",INDEX('NOAA Tides Rangiroa'!$C:$C,MATCH($A198,'NOAA Tides Rangiroa'!$A:$A,0)+1-1))</f>
        <v>0.10902777777777778</v>
      </c>
      <c r="D198" s="85" t="str">
        <f>IF(COLUMNS($C198:D198)&gt;$K198*2,"",INDEX('NOAA Tides Rangiroa'!$D:$D,MATCH($A198,'NOAA Tides Rangiroa'!$A:$A,0)+1-1))</f>
        <v>L</v>
      </c>
      <c r="E198" s="85">
        <f>IF(COLUMNS($C198:E198)&gt;$K198*2,"",INDEX('NOAA Tides Rangiroa'!$C:$C,MATCH($A198,'NOAA Tides Rangiroa'!$A:$A,0)+2-1))</f>
        <v>0.3652777777777778</v>
      </c>
      <c r="F198" s="85" t="str">
        <f>IF(COLUMNS($C198:F198)&gt;$K198*2,"",INDEX('NOAA Tides Rangiroa'!$D:$D,MATCH($A198,'NOAA Tides Rangiroa'!$A:$A,0)+2-1))</f>
        <v>H</v>
      </c>
      <c r="G198" s="85">
        <f>IF(COLUMNS($C198:G198)&gt;$K198*2,"",INDEX('NOAA Tides Rangiroa'!$C:$C,MATCH($A198,'NOAA Tides Rangiroa'!$A:$A,0)+3-1))</f>
        <v>0.6326388888888889</v>
      </c>
      <c r="H198" s="85" t="str">
        <f>IF(COLUMNS($C198:H198)&gt;$K198*2,"",INDEX('NOAA Tides Rangiroa'!$D:$D,MATCH($A198,'NOAA Tides Rangiroa'!$A:$A,0)+3-1))</f>
        <v>L</v>
      </c>
      <c r="I198" s="85">
        <f>IF(COLUMNS($C198:I198)&gt;$K198*2,"",INDEX('NOAA Tides Rangiroa'!$C:$C,MATCH($A198,'NOAA Tides Rangiroa'!$A:$A,0)+4-1))</f>
        <v>0.8944444444444444</v>
      </c>
      <c r="J198" s="85" t="str">
        <f>IF(COLUMNS($C198:J198)&gt;$K198*2,"",INDEX('NOAA Tides Rangiroa'!$D:$D,MATCH($A198,'NOAA Tides Rangiroa'!$A:$A,0)+4-1))</f>
        <v>H</v>
      </c>
      <c r="K198" s="84">
        <f>COUNTIF('NOAA Tides Rangiroa'!A:A,A198)</f>
        <v>4</v>
      </c>
    </row>
    <row r="199" spans="1:11" ht="12.75">
      <c r="A199" s="18">
        <v>41837</v>
      </c>
      <c r="B199" s="85" t="str">
        <f>IF(COLUMNS(B199:$B199)&gt;1,"",INDEX('NOAA Tides Rangiroa'!$B:$B,MATCH($A199,'NOAA Tides Rangiroa'!$A:$A,0)+COLUMNS(B199:$B199)-1))</f>
        <v>Thu</v>
      </c>
      <c r="C199" s="85">
        <f>IF(COLUMNS($C199:C199)&gt;$K199*2,"",INDEX('NOAA Tides Rangiroa'!$C:$C,MATCH($A199,'NOAA Tides Rangiroa'!$A:$A,0)+1-1))</f>
        <v>0.15416666666666667</v>
      </c>
      <c r="D199" s="85" t="str">
        <f>IF(COLUMNS($C199:D199)&gt;$K199*2,"",INDEX('NOAA Tides Rangiroa'!$D:$D,MATCH($A199,'NOAA Tides Rangiroa'!$A:$A,0)+1-1))</f>
        <v>L</v>
      </c>
      <c r="E199" s="85">
        <f>IF(COLUMNS($C199:E199)&gt;$K199*2,"",INDEX('NOAA Tides Rangiroa'!$C:$C,MATCH($A199,'NOAA Tides Rangiroa'!$A:$A,0)+2-1))</f>
        <v>0.40902777777777777</v>
      </c>
      <c r="F199" s="85" t="str">
        <f>IF(COLUMNS($C199:F199)&gt;$K199*2,"",INDEX('NOAA Tides Rangiroa'!$D:$D,MATCH($A199,'NOAA Tides Rangiroa'!$A:$A,0)+2-1))</f>
        <v>H</v>
      </c>
      <c r="G199" s="85">
        <f>IF(COLUMNS($C199:G199)&gt;$K199*2,"",INDEX('NOAA Tides Rangiroa'!$C:$C,MATCH($A199,'NOAA Tides Rangiroa'!$A:$A,0)+3-1))</f>
        <v>0.6749999999999999</v>
      </c>
      <c r="H199" s="85" t="str">
        <f>IF(COLUMNS($C199:H199)&gt;$K199*2,"",INDEX('NOAA Tides Rangiroa'!$D:$D,MATCH($A199,'NOAA Tides Rangiroa'!$A:$A,0)+3-1))</f>
        <v>L</v>
      </c>
      <c r="I199" s="85">
        <f>IF(COLUMNS($C199:I199)&gt;$K199*2,"",INDEX('NOAA Tides Rangiroa'!$C:$C,MATCH($A199,'NOAA Tides Rangiroa'!$A:$A,0)+4-1))</f>
        <v>0.938888888888889</v>
      </c>
      <c r="J199" s="85" t="str">
        <f>IF(COLUMNS($C199:J199)&gt;$K199*2,"",INDEX('NOAA Tides Rangiroa'!$D:$D,MATCH($A199,'NOAA Tides Rangiroa'!$A:$A,0)+4-1))</f>
        <v>H</v>
      </c>
      <c r="K199" s="84">
        <f>COUNTIF('NOAA Tides Rangiroa'!A:A,A199)</f>
        <v>4</v>
      </c>
    </row>
    <row r="200" spans="1:11" ht="12.75">
      <c r="A200" s="18">
        <v>41838</v>
      </c>
      <c r="B200" s="85" t="str">
        <f>IF(COLUMNS(B200:$B200)&gt;1,"",INDEX('NOAA Tides Rangiroa'!$B:$B,MATCH($A200,'NOAA Tides Rangiroa'!$A:$A,0)+COLUMNS(B200:$B200)-1))</f>
        <v>Fri</v>
      </c>
      <c r="C200" s="85">
        <f>IF(COLUMNS($C200:C200)&gt;$K200*2,"",INDEX('NOAA Tides Rangiroa'!$C:$C,MATCH($A200,'NOAA Tides Rangiroa'!$A:$A,0)+1-1))</f>
        <v>0.20069444444444443</v>
      </c>
      <c r="D200" s="85" t="str">
        <f>IF(COLUMNS($C200:D200)&gt;$K200*2,"",INDEX('NOAA Tides Rangiroa'!$D:$D,MATCH($A200,'NOAA Tides Rangiroa'!$A:$A,0)+1-1))</f>
        <v>L</v>
      </c>
      <c r="E200" s="85">
        <f>IF(COLUMNS($C200:E200)&gt;$K200*2,"",INDEX('NOAA Tides Rangiroa'!$C:$C,MATCH($A200,'NOAA Tides Rangiroa'!$A:$A,0)+2-1))</f>
        <v>0.45416666666666666</v>
      </c>
      <c r="F200" s="85" t="str">
        <f>IF(COLUMNS($C200:F200)&gt;$K200*2,"",INDEX('NOAA Tides Rangiroa'!$D:$D,MATCH($A200,'NOAA Tides Rangiroa'!$A:$A,0)+2-1))</f>
        <v>H</v>
      </c>
      <c r="G200" s="85">
        <f>IF(COLUMNS($C200:G200)&gt;$K200*2,"",INDEX('NOAA Tides Rangiroa'!$C:$C,MATCH($A200,'NOAA Tides Rangiroa'!$A:$A,0)+3-1))</f>
        <v>0.7180555555555556</v>
      </c>
      <c r="H200" s="85" t="str">
        <f>IF(COLUMNS($C200:H200)&gt;$K200*2,"",INDEX('NOAA Tides Rangiroa'!$D:$D,MATCH($A200,'NOAA Tides Rangiroa'!$A:$A,0)+3-1))</f>
        <v>L</v>
      </c>
      <c r="I200" s="85">
        <f>IF(COLUMNS($C200:I200)&gt;$K200*2,"",INDEX('NOAA Tides Rangiroa'!$C:$C,MATCH($A200,'NOAA Tides Rangiroa'!$A:$A,0)+4-1))</f>
        <v>0.9826388888888888</v>
      </c>
      <c r="J200" s="85" t="str">
        <f>IF(COLUMNS($C200:J200)&gt;$K200*2,"",INDEX('NOAA Tides Rangiroa'!$D:$D,MATCH($A200,'NOAA Tides Rangiroa'!$A:$A,0)+4-1))</f>
        <v>H</v>
      </c>
      <c r="K200" s="84">
        <f>COUNTIF('NOAA Tides Rangiroa'!A:A,A200)</f>
        <v>4</v>
      </c>
    </row>
    <row r="201" spans="1:11" ht="12.75">
      <c r="A201" s="18">
        <v>41839</v>
      </c>
      <c r="B201" s="85" t="str">
        <f>IF(COLUMNS(B201:$B201)&gt;1,"",INDEX('NOAA Tides Rangiroa'!$B:$B,MATCH($A201,'NOAA Tides Rangiroa'!$A:$A,0)+COLUMNS(B201:$B201)-1))</f>
        <v>Sat</v>
      </c>
      <c r="C201" s="85">
        <f>IF(COLUMNS($C201:C201)&gt;$K201*2,"",INDEX('NOAA Tides Rangiroa'!$C:$C,MATCH($A201,'NOAA Tides Rangiroa'!$A:$A,0)+1-1))</f>
        <v>0.2465277777777778</v>
      </c>
      <c r="D201" s="85" t="str">
        <f>IF(COLUMNS($C201:D201)&gt;$K201*2,"",INDEX('NOAA Tides Rangiroa'!$D:$D,MATCH($A201,'NOAA Tides Rangiroa'!$A:$A,0)+1-1))</f>
        <v>L</v>
      </c>
      <c r="E201" s="85">
        <f>IF(COLUMNS($C201:E201)&gt;$K201*2,"",INDEX('NOAA Tides Rangiroa'!$C:$C,MATCH($A201,'NOAA Tides Rangiroa'!$A:$A,0)+2-1))</f>
        <v>0.4986111111111111</v>
      </c>
      <c r="F201" s="85" t="str">
        <f>IF(COLUMNS($C201:F201)&gt;$K201*2,"",INDEX('NOAA Tides Rangiroa'!$D:$D,MATCH($A201,'NOAA Tides Rangiroa'!$A:$A,0)+2-1))</f>
        <v>H</v>
      </c>
      <c r="G201" s="85">
        <f>IF(COLUMNS($C201:G201)&gt;$K201*2,"",INDEX('NOAA Tides Rangiroa'!$C:$C,MATCH($A201,'NOAA Tides Rangiroa'!$A:$A,0)+3-1))</f>
        <v>0.7597222222222223</v>
      </c>
      <c r="H201" s="85" t="str">
        <f>IF(COLUMNS($C201:H201)&gt;$K201*2,"",INDEX('NOAA Tides Rangiroa'!$D:$D,MATCH($A201,'NOAA Tides Rangiroa'!$A:$A,0)+3-1))</f>
        <v>L</v>
      </c>
      <c r="I201" s="85" t="str">
        <f>IF(COLUMNS($C201:I201)&gt;$K201*2,"",INDEX('NOAA Tides Rangiroa'!$C:$C,MATCH($A201,'NOAA Tides Rangiroa'!$A:$A,0)+4-1))</f>
        <v/>
      </c>
      <c r="J201" s="85" t="str">
        <f>IF(COLUMNS($C201:J201)&gt;$K201*2,"",INDEX('NOAA Tides Rangiroa'!$D:$D,MATCH($A201,'NOAA Tides Rangiroa'!$A:$A,0)+4-1))</f>
        <v/>
      </c>
      <c r="K201" s="84">
        <f>COUNTIF('NOAA Tides Rangiroa'!A:A,A201)</f>
        <v>3</v>
      </c>
    </row>
    <row r="202" spans="1:11" ht="12.75">
      <c r="A202" s="18">
        <v>41840</v>
      </c>
      <c r="B202" s="85" t="str">
        <f>IF(COLUMNS(B202:$B202)&gt;1,"",INDEX('NOAA Tides Rangiroa'!$B:$B,MATCH($A202,'NOAA Tides Rangiroa'!$A:$A,0)+COLUMNS(B202:$B202)-1))</f>
        <v>Sun</v>
      </c>
      <c r="C202" s="85">
        <f>IF(COLUMNS($C202:C202)&gt;$K202*2,"",INDEX('NOAA Tides Rangiroa'!$C:$C,MATCH($A202,'NOAA Tides Rangiroa'!$A:$A,0)+1-1))</f>
        <v>0.024305555555555556</v>
      </c>
      <c r="D202" s="85" t="str">
        <f>IF(COLUMNS($C202:D202)&gt;$K202*2,"",INDEX('NOAA Tides Rangiroa'!$D:$D,MATCH($A202,'NOAA Tides Rangiroa'!$A:$A,0)+1-1))</f>
        <v>H</v>
      </c>
      <c r="E202" s="85">
        <f>IF(COLUMNS($C202:E202)&gt;$K202*2,"",INDEX('NOAA Tides Rangiroa'!$C:$C,MATCH($A202,'NOAA Tides Rangiroa'!$A:$A,0)+2-1))</f>
        <v>0.28958333333333336</v>
      </c>
      <c r="F202" s="85" t="str">
        <f>IF(COLUMNS($C202:F202)&gt;$K202*2,"",INDEX('NOAA Tides Rangiroa'!$D:$D,MATCH($A202,'NOAA Tides Rangiroa'!$A:$A,0)+2-1))</f>
        <v>L</v>
      </c>
      <c r="G202" s="85">
        <f>IF(COLUMNS($C202:G202)&gt;$K202*2,"",INDEX('NOAA Tides Rangiroa'!$C:$C,MATCH($A202,'NOAA Tides Rangiroa'!$A:$A,0)+3-1))</f>
        <v>0.5409722222222222</v>
      </c>
      <c r="H202" s="85" t="str">
        <f>IF(COLUMNS($C202:H202)&gt;$K202*2,"",INDEX('NOAA Tides Rangiroa'!$D:$D,MATCH($A202,'NOAA Tides Rangiroa'!$A:$A,0)+3-1))</f>
        <v>H</v>
      </c>
      <c r="I202" s="85">
        <f>IF(COLUMNS($C202:I202)&gt;$K202*2,"",INDEX('NOAA Tides Rangiroa'!$C:$C,MATCH($A202,'NOAA Tides Rangiroa'!$A:$A,0)+4-1))</f>
        <v>0.7986111111111112</v>
      </c>
      <c r="J202" s="85" t="str">
        <f>IF(COLUMNS($C202:J202)&gt;$K202*2,"",INDEX('NOAA Tides Rangiroa'!$D:$D,MATCH($A202,'NOAA Tides Rangiroa'!$A:$A,0)+4-1))</f>
        <v>L</v>
      </c>
      <c r="K202" s="84">
        <f>COUNTIF('NOAA Tides Rangiroa'!A:A,A202)</f>
        <v>4</v>
      </c>
    </row>
    <row r="203" spans="1:11" ht="12.75">
      <c r="A203" s="18">
        <v>41841</v>
      </c>
      <c r="B203" s="85" t="str">
        <f>IF(COLUMNS(B203:$B203)&gt;1,"",INDEX('NOAA Tides Rangiroa'!$B:$B,MATCH($A203,'NOAA Tides Rangiroa'!$A:$A,0)+COLUMNS(B203:$B203)-1))</f>
        <v>Mon</v>
      </c>
      <c r="C203" s="85">
        <f>IF(COLUMNS($C203:C203)&gt;$K203*2,"",INDEX('NOAA Tides Rangiroa'!$C:$C,MATCH($A203,'NOAA Tides Rangiroa'!$A:$A,0)+1-1))</f>
        <v>0.06319444444444444</v>
      </c>
      <c r="D203" s="85" t="str">
        <f>IF(COLUMNS($C203:D203)&gt;$K203*2,"",INDEX('NOAA Tides Rangiroa'!$D:$D,MATCH($A203,'NOAA Tides Rangiroa'!$A:$A,0)+1-1))</f>
        <v>H</v>
      </c>
      <c r="E203" s="85">
        <f>IF(COLUMNS($C203:E203)&gt;$K203*2,"",INDEX('NOAA Tides Rangiroa'!$C:$C,MATCH($A203,'NOAA Tides Rangiroa'!$A:$A,0)+2-1))</f>
        <v>0.3284722222222222</v>
      </c>
      <c r="F203" s="85" t="str">
        <f>IF(COLUMNS($C203:F203)&gt;$K203*2,"",INDEX('NOAA Tides Rangiroa'!$D:$D,MATCH($A203,'NOAA Tides Rangiroa'!$A:$A,0)+2-1))</f>
        <v>L</v>
      </c>
      <c r="G203" s="85">
        <f>IF(COLUMNS($C203:G203)&gt;$K203*2,"",INDEX('NOAA Tides Rangiroa'!$C:$C,MATCH($A203,'NOAA Tides Rangiroa'!$A:$A,0)+3-1))</f>
        <v>0.5784722222222222</v>
      </c>
      <c r="H203" s="85" t="str">
        <f>IF(COLUMNS($C203:H203)&gt;$K203*2,"",INDEX('NOAA Tides Rangiroa'!$D:$D,MATCH($A203,'NOAA Tides Rangiroa'!$A:$A,0)+3-1))</f>
        <v>H</v>
      </c>
      <c r="I203" s="85">
        <f>IF(COLUMNS($C203:I203)&gt;$K203*2,"",INDEX('NOAA Tides Rangiroa'!$C:$C,MATCH($A203,'NOAA Tides Rangiroa'!$A:$A,0)+4-1))</f>
        <v>0.8340277777777777</v>
      </c>
      <c r="J203" s="85" t="str">
        <f>IF(COLUMNS($C203:J203)&gt;$K203*2,"",INDEX('NOAA Tides Rangiroa'!$D:$D,MATCH($A203,'NOAA Tides Rangiroa'!$A:$A,0)+4-1))</f>
        <v>L</v>
      </c>
      <c r="K203" s="84">
        <f>COUNTIF('NOAA Tides Rangiroa'!A:A,A203)</f>
        <v>4</v>
      </c>
    </row>
    <row r="204" spans="1:11" ht="12.75">
      <c r="A204" s="18">
        <v>41842</v>
      </c>
      <c r="B204" s="85" t="str">
        <f>IF(COLUMNS(B204:$B204)&gt;1,"",INDEX('NOAA Tides Rangiroa'!$B:$B,MATCH($A204,'NOAA Tides Rangiroa'!$A:$A,0)+COLUMNS(B204:$B204)-1))</f>
        <v>Tue</v>
      </c>
      <c r="C204" s="85">
        <f>IF(COLUMNS($C204:C204)&gt;$K204*2,"",INDEX('NOAA Tides Rangiroa'!$C:$C,MATCH($A204,'NOAA Tides Rangiroa'!$A:$A,0)+1-1))</f>
        <v>0.09722222222222222</v>
      </c>
      <c r="D204" s="85" t="str">
        <f>IF(COLUMNS($C204:D204)&gt;$K204*2,"",INDEX('NOAA Tides Rangiroa'!$D:$D,MATCH($A204,'NOAA Tides Rangiroa'!$A:$A,0)+1-1))</f>
        <v>H</v>
      </c>
      <c r="E204" s="85">
        <f>IF(COLUMNS($C204:E204)&gt;$K204*2,"",INDEX('NOAA Tides Rangiroa'!$C:$C,MATCH($A204,'NOAA Tides Rangiroa'!$A:$A,0)+2-1))</f>
        <v>0.36319444444444443</v>
      </c>
      <c r="F204" s="85" t="str">
        <f>IF(COLUMNS($C204:F204)&gt;$K204*2,"",INDEX('NOAA Tides Rangiroa'!$D:$D,MATCH($A204,'NOAA Tides Rangiroa'!$A:$A,0)+2-1))</f>
        <v>L</v>
      </c>
      <c r="G204" s="85">
        <f>IF(COLUMNS($C204:G204)&gt;$K204*2,"",INDEX('NOAA Tides Rangiroa'!$C:$C,MATCH($A204,'NOAA Tides Rangiroa'!$A:$A,0)+3-1))</f>
        <v>0.6118055555555556</v>
      </c>
      <c r="H204" s="85" t="str">
        <f>IF(COLUMNS($C204:H204)&gt;$K204*2,"",INDEX('NOAA Tides Rangiroa'!$D:$D,MATCH($A204,'NOAA Tides Rangiroa'!$A:$A,0)+3-1))</f>
        <v>H</v>
      </c>
      <c r="I204" s="85">
        <f>IF(COLUMNS($C204:I204)&gt;$K204*2,"",INDEX('NOAA Tides Rangiroa'!$C:$C,MATCH($A204,'NOAA Tides Rangiroa'!$A:$A,0)+4-1))</f>
        <v>0.8652777777777777</v>
      </c>
      <c r="J204" s="85" t="str">
        <f>IF(COLUMNS($C204:J204)&gt;$K204*2,"",INDEX('NOAA Tides Rangiroa'!$D:$D,MATCH($A204,'NOAA Tides Rangiroa'!$A:$A,0)+4-1))</f>
        <v>L</v>
      </c>
      <c r="K204" s="84">
        <f>COUNTIF('NOAA Tides Rangiroa'!A:A,A204)</f>
        <v>4</v>
      </c>
    </row>
    <row r="205" spans="1:11" ht="12.75">
      <c r="A205" s="18">
        <v>41843</v>
      </c>
      <c r="B205" s="85" t="str">
        <f>IF(COLUMNS(B205:$B205)&gt;1,"",INDEX('NOAA Tides Rangiroa'!$B:$B,MATCH($A205,'NOAA Tides Rangiroa'!$A:$A,0)+COLUMNS(B205:$B205)-1))</f>
        <v>Wed</v>
      </c>
      <c r="C205" s="85">
        <f>IF(COLUMNS($C205:C205)&gt;$K205*2,"",INDEX('NOAA Tides Rangiroa'!$C:$C,MATCH($A205,'NOAA Tides Rangiroa'!$A:$A,0)+1-1))</f>
        <v>0.1277777777777778</v>
      </c>
      <c r="D205" s="85" t="str">
        <f>IF(COLUMNS($C205:D205)&gt;$K205*2,"",INDEX('NOAA Tides Rangiroa'!$D:$D,MATCH($A205,'NOAA Tides Rangiroa'!$A:$A,0)+1-1))</f>
        <v>H</v>
      </c>
      <c r="E205" s="85">
        <f>IF(COLUMNS($C205:E205)&gt;$K205*2,"",INDEX('NOAA Tides Rangiroa'!$C:$C,MATCH($A205,'NOAA Tides Rangiroa'!$A:$A,0)+2-1))</f>
        <v>0.39305555555555555</v>
      </c>
      <c r="F205" s="85" t="str">
        <f>IF(COLUMNS($C205:F205)&gt;$K205*2,"",INDEX('NOAA Tides Rangiroa'!$D:$D,MATCH($A205,'NOAA Tides Rangiroa'!$A:$A,0)+2-1))</f>
        <v>L</v>
      </c>
      <c r="G205" s="85">
        <f>IF(COLUMNS($C205:G205)&gt;$K205*2,"",INDEX('NOAA Tides Rangiroa'!$C:$C,MATCH($A205,'NOAA Tides Rangiroa'!$A:$A,0)+3-1))</f>
        <v>0.6409722222222222</v>
      </c>
      <c r="H205" s="85" t="str">
        <f>IF(COLUMNS($C205:H205)&gt;$K205*2,"",INDEX('NOAA Tides Rangiroa'!$D:$D,MATCH($A205,'NOAA Tides Rangiroa'!$A:$A,0)+3-1))</f>
        <v>H</v>
      </c>
      <c r="I205" s="85">
        <f>IF(COLUMNS($C205:I205)&gt;$K205*2,"",INDEX('NOAA Tides Rangiroa'!$C:$C,MATCH($A205,'NOAA Tides Rangiroa'!$A:$A,0)+4-1))</f>
        <v>0.8937499999999999</v>
      </c>
      <c r="J205" s="85" t="str">
        <f>IF(COLUMNS($C205:J205)&gt;$K205*2,"",INDEX('NOAA Tides Rangiroa'!$D:$D,MATCH($A205,'NOAA Tides Rangiroa'!$A:$A,0)+4-1))</f>
        <v>L</v>
      </c>
      <c r="K205" s="84">
        <f>COUNTIF('NOAA Tides Rangiroa'!A:A,A205)</f>
        <v>4</v>
      </c>
    </row>
    <row r="206" spans="1:11" ht="12.75">
      <c r="A206" s="18">
        <v>41844</v>
      </c>
      <c r="B206" s="85" t="str">
        <f>IF(COLUMNS(B206:$B206)&gt;1,"",INDEX('NOAA Tides Rangiroa'!$B:$B,MATCH($A206,'NOAA Tides Rangiroa'!$A:$A,0)+COLUMNS(B206:$B206)-1))</f>
        <v>Thu</v>
      </c>
      <c r="C206" s="85">
        <f>IF(COLUMNS($C206:C206)&gt;$K206*2,"",INDEX('NOAA Tides Rangiroa'!$C:$C,MATCH($A206,'NOAA Tides Rangiroa'!$A:$A,0)+1-1))</f>
        <v>0.15486111111111112</v>
      </c>
      <c r="D206" s="85" t="str">
        <f>IF(COLUMNS($C206:D206)&gt;$K206*2,"",INDEX('NOAA Tides Rangiroa'!$D:$D,MATCH($A206,'NOAA Tides Rangiroa'!$A:$A,0)+1-1))</f>
        <v>H</v>
      </c>
      <c r="E206" s="85">
        <f>IF(COLUMNS($C206:E206)&gt;$K206*2,"",INDEX('NOAA Tides Rangiroa'!$C:$C,MATCH($A206,'NOAA Tides Rangiroa'!$A:$A,0)+2-1))</f>
        <v>0.4201388888888889</v>
      </c>
      <c r="F206" s="85" t="str">
        <f>IF(COLUMNS($C206:F206)&gt;$K206*2,"",INDEX('NOAA Tides Rangiroa'!$D:$D,MATCH($A206,'NOAA Tides Rangiroa'!$A:$A,0)+2-1))</f>
        <v>L</v>
      </c>
      <c r="G206" s="85">
        <f>IF(COLUMNS($C206:G206)&gt;$K206*2,"",INDEX('NOAA Tides Rangiroa'!$C:$C,MATCH($A206,'NOAA Tides Rangiroa'!$A:$A,0)+3-1))</f>
        <v>0.6680555555555556</v>
      </c>
      <c r="H206" s="85" t="str">
        <f>IF(COLUMNS($C206:H206)&gt;$K206*2,"",INDEX('NOAA Tides Rangiroa'!$D:$D,MATCH($A206,'NOAA Tides Rangiroa'!$A:$A,0)+3-1))</f>
        <v>H</v>
      </c>
      <c r="I206" s="85">
        <f>IF(COLUMNS($C206:I206)&gt;$K206*2,"",INDEX('NOAA Tides Rangiroa'!$C:$C,MATCH($A206,'NOAA Tides Rangiroa'!$A:$A,0)+4-1))</f>
        <v>0.9194444444444444</v>
      </c>
      <c r="J206" s="85" t="str">
        <f>IF(COLUMNS($C206:J206)&gt;$K206*2,"",INDEX('NOAA Tides Rangiroa'!$D:$D,MATCH($A206,'NOAA Tides Rangiroa'!$A:$A,0)+4-1))</f>
        <v>L</v>
      </c>
      <c r="K206" s="84">
        <f>COUNTIF('NOAA Tides Rangiroa'!A:A,A206)</f>
        <v>4</v>
      </c>
    </row>
    <row r="207" spans="1:11" ht="12.75">
      <c r="A207" s="18">
        <v>41845</v>
      </c>
      <c r="B207" s="85" t="str">
        <f>IF(COLUMNS(B207:$B207)&gt;1,"",INDEX('NOAA Tides Rangiroa'!$B:$B,MATCH($A207,'NOAA Tides Rangiroa'!$A:$A,0)+COLUMNS(B207:$B207)-1))</f>
        <v>Fri</v>
      </c>
      <c r="C207" s="85">
        <f>IF(COLUMNS($C207:C207)&gt;$K207*2,"",INDEX('NOAA Tides Rangiroa'!$C:$C,MATCH($A207,'NOAA Tides Rangiroa'!$A:$A,0)+1-1))</f>
        <v>0.18055555555555555</v>
      </c>
      <c r="D207" s="85" t="str">
        <f>IF(COLUMNS($C207:D207)&gt;$K207*2,"",INDEX('NOAA Tides Rangiroa'!$D:$D,MATCH($A207,'NOAA Tides Rangiroa'!$A:$A,0)+1-1))</f>
        <v>H</v>
      </c>
      <c r="E207" s="85">
        <f>IF(COLUMNS($C207:E207)&gt;$K207*2,"",INDEX('NOAA Tides Rangiroa'!$C:$C,MATCH($A207,'NOAA Tides Rangiroa'!$A:$A,0)+2-1))</f>
        <v>0.4458333333333333</v>
      </c>
      <c r="F207" s="85" t="str">
        <f>IF(COLUMNS($C207:F207)&gt;$K207*2,"",INDEX('NOAA Tides Rangiroa'!$D:$D,MATCH($A207,'NOAA Tides Rangiroa'!$A:$A,0)+2-1))</f>
        <v>L</v>
      </c>
      <c r="G207" s="85">
        <f>IF(COLUMNS($C207:G207)&gt;$K207*2,"",INDEX('NOAA Tides Rangiroa'!$C:$C,MATCH($A207,'NOAA Tides Rangiroa'!$A:$A,0)+3-1))</f>
        <v>0.6930555555555555</v>
      </c>
      <c r="H207" s="85" t="str">
        <f>IF(COLUMNS($C207:H207)&gt;$K207*2,"",INDEX('NOAA Tides Rangiroa'!$D:$D,MATCH($A207,'NOAA Tides Rangiroa'!$A:$A,0)+3-1))</f>
        <v>H</v>
      </c>
      <c r="I207" s="85">
        <f>IF(COLUMNS($C207:I207)&gt;$K207*2,"",INDEX('NOAA Tides Rangiroa'!$C:$C,MATCH($A207,'NOAA Tides Rangiroa'!$A:$A,0)+4-1))</f>
        <v>0.9444444444444445</v>
      </c>
      <c r="J207" s="85" t="str">
        <f>IF(COLUMNS($C207:J207)&gt;$K207*2,"",INDEX('NOAA Tides Rangiroa'!$D:$D,MATCH($A207,'NOAA Tides Rangiroa'!$A:$A,0)+4-1))</f>
        <v>L</v>
      </c>
      <c r="K207" s="84">
        <f>COUNTIF('NOAA Tides Rangiroa'!A:A,A207)</f>
        <v>4</v>
      </c>
    </row>
    <row r="208" spans="1:11" ht="12.75">
      <c r="A208" s="18">
        <v>41846</v>
      </c>
      <c r="B208" s="85" t="str">
        <f>IF(COLUMNS(B208:$B208)&gt;1,"",INDEX('NOAA Tides Rangiroa'!$B:$B,MATCH($A208,'NOAA Tides Rangiroa'!$A:$A,0)+COLUMNS(B208:$B208)-1))</f>
        <v>Sat</v>
      </c>
      <c r="C208" s="85">
        <f>IF(COLUMNS($C208:C208)&gt;$K208*2,"",INDEX('NOAA Tides Rangiroa'!$C:$C,MATCH($A208,'NOAA Tides Rangiroa'!$A:$A,0)+1-1))</f>
        <v>0.20555555555555557</v>
      </c>
      <c r="D208" s="85" t="str">
        <f>IF(COLUMNS($C208:D208)&gt;$K208*2,"",INDEX('NOAA Tides Rangiroa'!$D:$D,MATCH($A208,'NOAA Tides Rangiroa'!$A:$A,0)+1-1))</f>
        <v>H</v>
      </c>
      <c r="E208" s="85">
        <f>IF(COLUMNS($C208:E208)&gt;$K208*2,"",INDEX('NOAA Tides Rangiroa'!$C:$C,MATCH($A208,'NOAA Tides Rangiroa'!$A:$A,0)+2-1))</f>
        <v>0.4701388888888889</v>
      </c>
      <c r="F208" s="85" t="str">
        <f>IF(COLUMNS($C208:F208)&gt;$K208*2,"",INDEX('NOAA Tides Rangiroa'!$D:$D,MATCH($A208,'NOAA Tides Rangiroa'!$A:$A,0)+2-1))</f>
        <v>L</v>
      </c>
      <c r="G208" s="85">
        <f>IF(COLUMNS($C208:G208)&gt;$K208*2,"",INDEX('NOAA Tides Rangiroa'!$C:$C,MATCH($A208,'NOAA Tides Rangiroa'!$A:$A,0)+3-1))</f>
        <v>0.71875</v>
      </c>
      <c r="H208" s="85" t="str">
        <f>IF(COLUMNS($C208:H208)&gt;$K208*2,"",INDEX('NOAA Tides Rangiroa'!$D:$D,MATCH($A208,'NOAA Tides Rangiroa'!$A:$A,0)+3-1))</f>
        <v>H</v>
      </c>
      <c r="I208" s="85">
        <f>IF(COLUMNS($C208:I208)&gt;$K208*2,"",INDEX('NOAA Tides Rangiroa'!$C:$C,MATCH($A208,'NOAA Tides Rangiroa'!$A:$A,0)+4-1))</f>
        <v>0.970138888888889</v>
      </c>
      <c r="J208" s="85" t="str">
        <f>IF(COLUMNS($C208:J208)&gt;$K208*2,"",INDEX('NOAA Tides Rangiroa'!$D:$D,MATCH($A208,'NOAA Tides Rangiroa'!$A:$A,0)+4-1))</f>
        <v>L</v>
      </c>
      <c r="K208" s="84">
        <f>COUNTIF('NOAA Tides Rangiroa'!A:A,A208)</f>
        <v>4</v>
      </c>
    </row>
    <row r="209" spans="1:11" ht="12.75">
      <c r="A209" s="18">
        <v>41847</v>
      </c>
      <c r="B209" s="85" t="str">
        <f>IF(COLUMNS(B209:$B209)&gt;1,"",INDEX('NOAA Tides Rangiroa'!$B:$B,MATCH($A209,'NOAA Tides Rangiroa'!$A:$A,0)+COLUMNS(B209:$B209)-1))</f>
        <v>Sun</v>
      </c>
      <c r="C209" s="85">
        <f>IF(COLUMNS($C209:C209)&gt;$K209*2,"",INDEX('NOAA Tides Rangiroa'!$C:$C,MATCH($A209,'NOAA Tides Rangiroa'!$A:$A,0)+1-1))</f>
        <v>0.23124999999999998</v>
      </c>
      <c r="D209" s="85" t="str">
        <f>IF(COLUMNS($C209:D209)&gt;$K209*2,"",INDEX('NOAA Tides Rangiroa'!$D:$D,MATCH($A209,'NOAA Tides Rangiroa'!$A:$A,0)+1-1))</f>
        <v>H</v>
      </c>
      <c r="E209" s="85">
        <f>IF(COLUMNS($C209:E209)&gt;$K209*2,"",INDEX('NOAA Tides Rangiroa'!$C:$C,MATCH($A209,'NOAA Tides Rangiroa'!$A:$A,0)+2-1))</f>
        <v>0.49583333333333335</v>
      </c>
      <c r="F209" s="85" t="str">
        <f>IF(COLUMNS($C209:F209)&gt;$K209*2,"",INDEX('NOAA Tides Rangiroa'!$D:$D,MATCH($A209,'NOAA Tides Rangiroa'!$A:$A,0)+2-1))</f>
        <v>L</v>
      </c>
      <c r="G209" s="85">
        <f>IF(COLUMNS($C209:G209)&gt;$K209*2,"",INDEX('NOAA Tides Rangiroa'!$C:$C,MATCH($A209,'NOAA Tides Rangiroa'!$A:$A,0)+3-1))</f>
        <v>0.7444444444444445</v>
      </c>
      <c r="H209" s="85" t="str">
        <f>IF(COLUMNS($C209:H209)&gt;$K209*2,"",INDEX('NOAA Tides Rangiroa'!$D:$D,MATCH($A209,'NOAA Tides Rangiroa'!$A:$A,0)+3-1))</f>
        <v>H</v>
      </c>
      <c r="I209" s="85">
        <f>IF(COLUMNS($C209:I209)&gt;$K209*2,"",INDEX('NOAA Tides Rangiroa'!$C:$C,MATCH($A209,'NOAA Tides Rangiroa'!$A:$A,0)+4-1))</f>
        <v>0.9965277777777778</v>
      </c>
      <c r="J209" s="85" t="str">
        <f>IF(COLUMNS($C209:J209)&gt;$K209*2,"",INDEX('NOAA Tides Rangiroa'!$D:$D,MATCH($A209,'NOAA Tides Rangiroa'!$A:$A,0)+4-1))</f>
        <v>L</v>
      </c>
      <c r="K209" s="84">
        <f>COUNTIF('NOAA Tides Rangiroa'!A:A,A209)</f>
        <v>4</v>
      </c>
    </row>
    <row r="210" spans="1:11" ht="12.75">
      <c r="A210" s="18">
        <v>41848</v>
      </c>
      <c r="B210" s="85" t="str">
        <f>IF(COLUMNS(B210:$B210)&gt;1,"",INDEX('NOAA Tides Rangiroa'!$B:$B,MATCH($A210,'NOAA Tides Rangiroa'!$A:$A,0)+COLUMNS(B210:$B210)-1))</f>
        <v>Mon</v>
      </c>
      <c r="C210" s="85">
        <f>IF(COLUMNS($C210:C210)&gt;$K210*2,"",INDEX('NOAA Tides Rangiroa'!$C:$C,MATCH($A210,'NOAA Tides Rangiroa'!$A:$A,0)+1-1))</f>
        <v>0.2569444444444445</v>
      </c>
      <c r="D210" s="85" t="str">
        <f>IF(COLUMNS($C210:D210)&gt;$K210*2,"",INDEX('NOAA Tides Rangiroa'!$D:$D,MATCH($A210,'NOAA Tides Rangiroa'!$A:$A,0)+1-1))</f>
        <v>H</v>
      </c>
      <c r="E210" s="85">
        <f>IF(COLUMNS($C210:E210)&gt;$K210*2,"",INDEX('NOAA Tides Rangiroa'!$C:$C,MATCH($A210,'NOAA Tides Rangiroa'!$A:$A,0)+2-1))</f>
        <v>0.5215277777777778</v>
      </c>
      <c r="F210" s="85" t="str">
        <f>IF(COLUMNS($C210:F210)&gt;$K210*2,"",INDEX('NOAA Tides Rangiroa'!$D:$D,MATCH($A210,'NOAA Tides Rangiroa'!$A:$A,0)+2-1))</f>
        <v>L</v>
      </c>
      <c r="G210" s="85">
        <f>IF(COLUMNS($C210:G210)&gt;$K210*2,"",INDEX('NOAA Tides Rangiroa'!$C:$C,MATCH($A210,'NOAA Tides Rangiroa'!$A:$A,0)+3-1))</f>
        <v>0.7715277777777777</v>
      </c>
      <c r="H210" s="85" t="str">
        <f>IF(COLUMNS($C210:H210)&gt;$K210*2,"",INDEX('NOAA Tides Rangiroa'!$D:$D,MATCH($A210,'NOAA Tides Rangiroa'!$A:$A,0)+3-1))</f>
        <v>H</v>
      </c>
      <c r="I210" s="85" t="str">
        <f>IF(COLUMNS($C210:I210)&gt;$K210*2,"",INDEX('NOAA Tides Rangiroa'!$C:$C,MATCH($A210,'NOAA Tides Rangiroa'!$A:$A,0)+4-1))</f>
        <v/>
      </c>
      <c r="J210" s="85" t="str">
        <f>IF(COLUMNS($C210:J210)&gt;$K210*2,"",INDEX('NOAA Tides Rangiroa'!$D:$D,MATCH($A210,'NOAA Tides Rangiroa'!$A:$A,0)+4-1))</f>
        <v/>
      </c>
      <c r="K210" s="84">
        <f>COUNTIF('NOAA Tides Rangiroa'!A:A,A210)</f>
        <v>3</v>
      </c>
    </row>
    <row r="211" spans="1:11" ht="12.75">
      <c r="A211" s="18">
        <v>41849</v>
      </c>
      <c r="B211" s="85" t="str">
        <f>IF(COLUMNS(B211:$B211)&gt;1,"",INDEX('NOAA Tides Rangiroa'!$B:$B,MATCH($A211,'NOAA Tides Rangiroa'!$A:$A,0)+COLUMNS(B211:$B211)-1))</f>
        <v>Tue</v>
      </c>
      <c r="C211" s="85">
        <f>IF(COLUMNS($C211:C211)&gt;$K211*2,"",INDEX('NOAA Tides Rangiroa'!$C:$C,MATCH($A211,'NOAA Tides Rangiroa'!$A:$A,0)+1-1))</f>
        <v>0.024305555555555556</v>
      </c>
      <c r="D211" s="85" t="str">
        <f>IF(COLUMNS($C211:D211)&gt;$K211*2,"",INDEX('NOAA Tides Rangiroa'!$D:$D,MATCH($A211,'NOAA Tides Rangiroa'!$A:$A,0)+1-1))</f>
        <v>L</v>
      </c>
      <c r="E211" s="85">
        <f>IF(COLUMNS($C211:E211)&gt;$K211*2,"",INDEX('NOAA Tides Rangiroa'!$C:$C,MATCH($A211,'NOAA Tides Rangiroa'!$A:$A,0)+2-1))</f>
        <v>0.2833333333333333</v>
      </c>
      <c r="F211" s="85" t="str">
        <f>IF(COLUMNS($C211:F211)&gt;$K211*2,"",INDEX('NOAA Tides Rangiroa'!$D:$D,MATCH($A211,'NOAA Tides Rangiroa'!$A:$A,0)+2-1))</f>
        <v>H</v>
      </c>
      <c r="G211" s="85">
        <f>IF(COLUMNS($C211:G211)&gt;$K211*2,"",INDEX('NOAA Tides Rangiroa'!$C:$C,MATCH($A211,'NOAA Tides Rangiroa'!$A:$A,0)+3-1))</f>
        <v>0.5479166666666667</v>
      </c>
      <c r="H211" s="85" t="str">
        <f>IF(COLUMNS($C211:H211)&gt;$K211*2,"",INDEX('NOAA Tides Rangiroa'!$D:$D,MATCH($A211,'NOAA Tides Rangiroa'!$A:$A,0)+3-1))</f>
        <v>L</v>
      </c>
      <c r="I211" s="85">
        <f>IF(COLUMNS($C211:I211)&gt;$K211*2,"",INDEX('NOAA Tides Rangiroa'!$C:$C,MATCH($A211,'NOAA Tides Rangiroa'!$A:$A,0)+4-1))</f>
        <v>0.7999999999999999</v>
      </c>
      <c r="J211" s="85" t="str">
        <f>IF(COLUMNS($C211:J211)&gt;$K211*2,"",INDEX('NOAA Tides Rangiroa'!$D:$D,MATCH($A211,'NOAA Tides Rangiroa'!$A:$A,0)+4-1))</f>
        <v>H</v>
      </c>
      <c r="K211" s="84">
        <f>COUNTIF('NOAA Tides Rangiroa'!A:A,A211)</f>
        <v>4</v>
      </c>
    </row>
    <row r="212" spans="1:11" ht="12.75">
      <c r="A212" s="18">
        <v>41850</v>
      </c>
      <c r="B212" s="85" t="str">
        <f>IF(COLUMNS(B212:$B212)&gt;1,"",INDEX('NOAA Tides Rangiroa'!$B:$B,MATCH($A212,'NOAA Tides Rangiroa'!$A:$A,0)+COLUMNS(B212:$B212)-1))</f>
        <v>Wed</v>
      </c>
      <c r="C212" s="85">
        <f>IF(COLUMNS($C212:C212)&gt;$K212*2,"",INDEX('NOAA Tides Rangiroa'!$C:$C,MATCH($A212,'NOAA Tides Rangiroa'!$A:$A,0)+1-1))</f>
        <v>0.05347222222222222</v>
      </c>
      <c r="D212" s="85" t="str">
        <f>IF(COLUMNS($C212:D212)&gt;$K212*2,"",INDEX('NOAA Tides Rangiroa'!$D:$D,MATCH($A212,'NOAA Tides Rangiroa'!$A:$A,0)+1-1))</f>
        <v>L</v>
      </c>
      <c r="E212" s="85">
        <f>IF(COLUMNS($C212:E212)&gt;$K212*2,"",INDEX('NOAA Tides Rangiroa'!$C:$C,MATCH($A212,'NOAA Tides Rangiroa'!$A:$A,0)+2-1))</f>
        <v>0.31180555555555556</v>
      </c>
      <c r="F212" s="85" t="str">
        <f>IF(COLUMNS($C212:F212)&gt;$K212*2,"",INDEX('NOAA Tides Rangiroa'!$D:$D,MATCH($A212,'NOAA Tides Rangiroa'!$A:$A,0)+2-1))</f>
        <v>H</v>
      </c>
      <c r="G212" s="85">
        <f>IF(COLUMNS($C212:G212)&gt;$K212*2,"",INDEX('NOAA Tides Rangiroa'!$C:$C,MATCH($A212,'NOAA Tides Rangiroa'!$A:$A,0)+3-1))</f>
        <v>0.576388888888889</v>
      </c>
      <c r="H212" s="85" t="str">
        <f>IF(COLUMNS($C212:H212)&gt;$K212*2,"",INDEX('NOAA Tides Rangiroa'!$D:$D,MATCH($A212,'NOAA Tides Rangiroa'!$A:$A,0)+3-1))</f>
        <v>L</v>
      </c>
      <c r="I212" s="85">
        <f>IF(COLUMNS($C212:I212)&gt;$K212*2,"",INDEX('NOAA Tides Rangiroa'!$C:$C,MATCH($A212,'NOAA Tides Rangiroa'!$A:$A,0)+4-1))</f>
        <v>0.8298611111111112</v>
      </c>
      <c r="J212" s="85" t="str">
        <f>IF(COLUMNS($C212:J212)&gt;$K212*2,"",INDEX('NOAA Tides Rangiroa'!$D:$D,MATCH($A212,'NOAA Tides Rangiroa'!$A:$A,0)+4-1))</f>
        <v>H</v>
      </c>
      <c r="K212" s="84">
        <f>COUNTIF('NOAA Tides Rangiroa'!A:A,A212)</f>
        <v>4</v>
      </c>
    </row>
    <row r="213" spans="1:11" ht="12.75">
      <c r="A213" s="18">
        <v>41851</v>
      </c>
      <c r="B213" s="85" t="str">
        <f>IF(COLUMNS(B213:$B213)&gt;1,"",INDEX('NOAA Tides Rangiroa'!$B:$B,MATCH($A213,'NOAA Tides Rangiroa'!$A:$A,0)+COLUMNS(B213:$B213)-1))</f>
        <v>Thu</v>
      </c>
      <c r="C213" s="85">
        <f>IF(COLUMNS($C213:C213)&gt;$K213*2,"",INDEX('NOAA Tides Rangiroa'!$C:$C,MATCH($A213,'NOAA Tides Rangiroa'!$A:$A,0)+1-1))</f>
        <v>0.08402777777777777</v>
      </c>
      <c r="D213" s="85" t="str">
        <f>IF(COLUMNS($C213:D213)&gt;$K213*2,"",INDEX('NOAA Tides Rangiroa'!$D:$D,MATCH($A213,'NOAA Tides Rangiroa'!$A:$A,0)+1-1))</f>
        <v>L</v>
      </c>
      <c r="E213" s="85">
        <f>IF(COLUMNS($C213:E213)&gt;$K213*2,"",INDEX('NOAA Tides Rangiroa'!$C:$C,MATCH($A213,'NOAA Tides Rangiroa'!$A:$A,0)+2-1))</f>
        <v>0.3416666666666666</v>
      </c>
      <c r="F213" s="85" t="str">
        <f>IF(COLUMNS($C213:F213)&gt;$K213*2,"",INDEX('NOAA Tides Rangiroa'!$D:$D,MATCH($A213,'NOAA Tides Rangiroa'!$A:$A,0)+2-1))</f>
        <v>H</v>
      </c>
      <c r="G213" s="85">
        <f>IF(COLUMNS($C213:G213)&gt;$K213*2,"",INDEX('NOAA Tides Rangiroa'!$C:$C,MATCH($A213,'NOAA Tides Rangiroa'!$A:$A,0)+3-1))</f>
        <v>0.6055555555555555</v>
      </c>
      <c r="H213" s="85" t="str">
        <f>IF(COLUMNS($C213:H213)&gt;$K213*2,"",INDEX('NOAA Tides Rangiroa'!$D:$D,MATCH($A213,'NOAA Tides Rangiroa'!$A:$A,0)+3-1))</f>
        <v>L</v>
      </c>
      <c r="I213" s="85">
        <f>IF(COLUMNS($C213:I213)&gt;$K213*2,"",INDEX('NOAA Tides Rangiroa'!$C:$C,MATCH($A213,'NOAA Tides Rangiroa'!$A:$A,0)+4-1))</f>
        <v>0.8611111111111112</v>
      </c>
      <c r="J213" s="85" t="str">
        <f>IF(COLUMNS($C213:J213)&gt;$K213*2,"",INDEX('NOAA Tides Rangiroa'!$D:$D,MATCH($A213,'NOAA Tides Rangiroa'!$A:$A,0)+4-1))</f>
        <v>H</v>
      </c>
      <c r="K213" s="84">
        <f>COUNTIF('NOAA Tides Rangiroa'!A:A,A213)</f>
        <v>4</v>
      </c>
    </row>
    <row r="214" spans="1:11" ht="12.75">
      <c r="A214" s="18">
        <v>41852</v>
      </c>
      <c r="B214" s="85" t="str">
        <f>IF(COLUMNS(B214:$B214)&gt;1,"",INDEX('NOAA Tides Rangiroa'!$B:$B,MATCH($A214,'NOAA Tides Rangiroa'!$A:$A,0)+COLUMNS(B214:$B214)-1))</f>
        <v>Fri</v>
      </c>
      <c r="C214" s="85">
        <f>IF(COLUMNS($C214:C214)&gt;$K214*2,"",INDEX('NOAA Tides Rangiroa'!$C:$C,MATCH($A214,'NOAA Tides Rangiroa'!$A:$A,0)+1-1))</f>
        <v>0.11805555555555557</v>
      </c>
      <c r="D214" s="85" t="str">
        <f>IF(COLUMNS($C214:D214)&gt;$K214*2,"",INDEX('NOAA Tides Rangiroa'!$D:$D,MATCH($A214,'NOAA Tides Rangiroa'!$A:$A,0)+1-1))</f>
        <v>L</v>
      </c>
      <c r="E214" s="85">
        <f>IF(COLUMNS($C214:E214)&gt;$K214*2,"",INDEX('NOAA Tides Rangiroa'!$C:$C,MATCH($A214,'NOAA Tides Rangiroa'!$A:$A,0)+2-1))</f>
        <v>0.3743055555555555</v>
      </c>
      <c r="F214" s="85" t="str">
        <f>IF(COLUMNS($C214:F214)&gt;$K214*2,"",INDEX('NOAA Tides Rangiroa'!$D:$D,MATCH($A214,'NOAA Tides Rangiroa'!$A:$A,0)+2-1))</f>
        <v>H</v>
      </c>
      <c r="G214" s="85">
        <f>IF(COLUMNS($C214:G214)&gt;$K214*2,"",INDEX('NOAA Tides Rangiroa'!$C:$C,MATCH($A214,'NOAA Tides Rangiroa'!$A:$A,0)+3-1))</f>
        <v>0.6375000000000001</v>
      </c>
      <c r="H214" s="85" t="str">
        <f>IF(COLUMNS($C214:H214)&gt;$K214*2,"",INDEX('NOAA Tides Rangiroa'!$D:$D,MATCH($A214,'NOAA Tides Rangiroa'!$A:$A,0)+3-1))</f>
        <v>L</v>
      </c>
      <c r="I214" s="85">
        <f>IF(COLUMNS($C214:I214)&gt;$K214*2,"",INDEX('NOAA Tides Rangiroa'!$C:$C,MATCH($A214,'NOAA Tides Rangiroa'!$A:$A,0)+4-1))</f>
        <v>0.8951388888888889</v>
      </c>
      <c r="J214" s="85" t="str">
        <f>IF(COLUMNS($C214:J214)&gt;$K214*2,"",INDEX('NOAA Tides Rangiroa'!$D:$D,MATCH($A214,'NOAA Tides Rangiroa'!$A:$A,0)+4-1))</f>
        <v>H</v>
      </c>
      <c r="K214" s="84">
        <f>COUNTIF('NOAA Tides Rangiroa'!A:A,A214)</f>
        <v>4</v>
      </c>
    </row>
    <row r="215" spans="1:11" ht="12.75">
      <c r="A215" s="18">
        <v>41853</v>
      </c>
      <c r="B215" s="85" t="str">
        <f>IF(COLUMNS(B215:$B215)&gt;1,"",INDEX('NOAA Tides Rangiroa'!$B:$B,MATCH($A215,'NOAA Tides Rangiroa'!$A:$A,0)+COLUMNS(B215:$B215)-1))</f>
        <v>Sat</v>
      </c>
      <c r="C215" s="85">
        <f>IF(COLUMNS($C215:C215)&gt;$K215*2,"",INDEX('NOAA Tides Rangiroa'!$C:$C,MATCH($A215,'NOAA Tides Rangiroa'!$A:$A,0)+1-1))</f>
        <v>0.15555555555555556</v>
      </c>
      <c r="D215" s="85" t="str">
        <f>IF(COLUMNS($C215:D215)&gt;$K215*2,"",INDEX('NOAA Tides Rangiroa'!$D:$D,MATCH($A215,'NOAA Tides Rangiroa'!$A:$A,0)+1-1))</f>
        <v>L</v>
      </c>
      <c r="E215" s="85">
        <f>IF(COLUMNS($C215:E215)&gt;$K215*2,"",INDEX('NOAA Tides Rangiroa'!$C:$C,MATCH($A215,'NOAA Tides Rangiroa'!$A:$A,0)+2-1))</f>
        <v>0.41041666666666665</v>
      </c>
      <c r="F215" s="85" t="str">
        <f>IF(COLUMNS($C215:F215)&gt;$K215*2,"",INDEX('NOAA Tides Rangiroa'!$D:$D,MATCH($A215,'NOAA Tides Rangiroa'!$A:$A,0)+2-1))</f>
        <v>H</v>
      </c>
      <c r="G215" s="85">
        <f>IF(COLUMNS($C215:G215)&gt;$K215*2,"",INDEX('NOAA Tides Rangiroa'!$C:$C,MATCH($A215,'NOAA Tides Rangiroa'!$A:$A,0)+3-1))</f>
        <v>0.6715277777777778</v>
      </c>
      <c r="H215" s="85" t="str">
        <f>IF(COLUMNS($C215:H215)&gt;$K215*2,"",INDEX('NOAA Tides Rangiroa'!$D:$D,MATCH($A215,'NOAA Tides Rangiroa'!$A:$A,0)+3-1))</f>
        <v>L</v>
      </c>
      <c r="I215" s="85">
        <f>IF(COLUMNS($C215:I215)&gt;$K215*2,"",INDEX('NOAA Tides Rangiroa'!$C:$C,MATCH($A215,'NOAA Tides Rangiroa'!$A:$A,0)+4-1))</f>
        <v>0.9319444444444445</v>
      </c>
      <c r="J215" s="85" t="str">
        <f>IF(COLUMNS($C215:J215)&gt;$K215*2,"",INDEX('NOAA Tides Rangiroa'!$D:$D,MATCH($A215,'NOAA Tides Rangiroa'!$A:$A,0)+4-1))</f>
        <v>H</v>
      </c>
      <c r="K215" s="84">
        <f>COUNTIF('NOAA Tides Rangiroa'!A:A,A215)</f>
        <v>4</v>
      </c>
    </row>
    <row r="216" spans="1:11" ht="12.75">
      <c r="A216" s="18">
        <v>41854</v>
      </c>
      <c r="B216" s="85" t="str">
        <f>IF(COLUMNS(B216:$B216)&gt;1,"",INDEX('NOAA Tides Rangiroa'!$B:$B,MATCH($A216,'NOAA Tides Rangiroa'!$A:$A,0)+COLUMNS(B216:$B216)-1))</f>
        <v>Sun</v>
      </c>
      <c r="C216" s="85">
        <f>IF(COLUMNS($C216:C216)&gt;$K216*2,"",INDEX('NOAA Tides Rangiroa'!$C:$C,MATCH($A216,'NOAA Tides Rangiroa'!$A:$A,0)+1-1))</f>
        <v>0.19583333333333333</v>
      </c>
      <c r="D216" s="85" t="str">
        <f>IF(COLUMNS($C216:D216)&gt;$K216*2,"",INDEX('NOAA Tides Rangiroa'!$D:$D,MATCH($A216,'NOAA Tides Rangiroa'!$A:$A,0)+1-1))</f>
        <v>L</v>
      </c>
      <c r="E216" s="85">
        <f>IF(COLUMNS($C216:E216)&gt;$K216*2,"",INDEX('NOAA Tides Rangiroa'!$C:$C,MATCH($A216,'NOAA Tides Rangiroa'!$A:$A,0)+2-1))</f>
        <v>0.44930555555555557</v>
      </c>
      <c r="F216" s="85" t="str">
        <f>IF(COLUMNS($C216:F216)&gt;$K216*2,"",INDEX('NOAA Tides Rangiroa'!$D:$D,MATCH($A216,'NOAA Tides Rangiroa'!$A:$A,0)+2-1))</f>
        <v>H</v>
      </c>
      <c r="G216" s="85">
        <f>IF(COLUMNS($C216:G216)&gt;$K216*2,"",INDEX('NOAA Tides Rangiroa'!$C:$C,MATCH($A216,'NOAA Tides Rangiroa'!$A:$A,0)+3-1))</f>
        <v>0.7083333333333334</v>
      </c>
      <c r="H216" s="85" t="str">
        <f>IF(COLUMNS($C216:H216)&gt;$K216*2,"",INDEX('NOAA Tides Rangiroa'!$D:$D,MATCH($A216,'NOAA Tides Rangiroa'!$A:$A,0)+3-1))</f>
        <v>L</v>
      </c>
      <c r="I216" s="85">
        <f>IF(COLUMNS($C216:I216)&gt;$K216*2,"",INDEX('NOAA Tides Rangiroa'!$C:$C,MATCH($A216,'NOAA Tides Rangiroa'!$A:$A,0)+4-1))</f>
        <v>0.970138888888889</v>
      </c>
      <c r="J216" s="85" t="str">
        <f>IF(COLUMNS($C216:J216)&gt;$K216*2,"",INDEX('NOAA Tides Rangiroa'!$D:$D,MATCH($A216,'NOAA Tides Rangiroa'!$A:$A,0)+4-1))</f>
        <v>H</v>
      </c>
      <c r="K216" s="84">
        <f>COUNTIF('NOAA Tides Rangiroa'!A:A,A216)</f>
        <v>4</v>
      </c>
    </row>
    <row r="217" spans="1:11" ht="12.75">
      <c r="A217" s="18">
        <v>41855</v>
      </c>
      <c r="B217" s="85" t="str">
        <f>IF(COLUMNS(B217:$B217)&gt;1,"",INDEX('NOAA Tides Rangiroa'!$B:$B,MATCH($A217,'NOAA Tides Rangiroa'!$A:$A,0)+COLUMNS(B217:$B217)-1))</f>
        <v>Mon</v>
      </c>
      <c r="C217" s="85">
        <f>IF(COLUMNS($C217:C217)&gt;$K217*2,"",INDEX('NOAA Tides Rangiroa'!$C:$C,MATCH($A217,'NOAA Tides Rangiroa'!$A:$A,0)+1-1))</f>
        <v>0.23680555555555557</v>
      </c>
      <c r="D217" s="85" t="str">
        <f>IF(COLUMNS($C217:D217)&gt;$K217*2,"",INDEX('NOAA Tides Rangiroa'!$D:$D,MATCH($A217,'NOAA Tides Rangiroa'!$A:$A,0)+1-1))</f>
        <v>L</v>
      </c>
      <c r="E217" s="85">
        <f>IF(COLUMNS($C217:E217)&gt;$K217*2,"",INDEX('NOAA Tides Rangiroa'!$C:$C,MATCH($A217,'NOAA Tides Rangiroa'!$A:$A,0)+2-1))</f>
        <v>0.4902777777777778</v>
      </c>
      <c r="F217" s="85" t="str">
        <f>IF(COLUMNS($C217:F217)&gt;$K217*2,"",INDEX('NOAA Tides Rangiroa'!$D:$D,MATCH($A217,'NOAA Tides Rangiroa'!$A:$A,0)+2-1))</f>
        <v>H</v>
      </c>
      <c r="G217" s="85">
        <f>IF(COLUMNS($C217:G217)&gt;$K217*2,"",INDEX('NOAA Tides Rangiroa'!$C:$C,MATCH($A217,'NOAA Tides Rangiroa'!$A:$A,0)+3-1))</f>
        <v>0.7472222222222222</v>
      </c>
      <c r="H217" s="85" t="str">
        <f>IF(COLUMNS($C217:H217)&gt;$K217*2,"",INDEX('NOAA Tides Rangiroa'!$D:$D,MATCH($A217,'NOAA Tides Rangiroa'!$A:$A,0)+3-1))</f>
        <v>L</v>
      </c>
      <c r="I217" s="85" t="str">
        <f>IF(COLUMNS($C217:I217)&gt;$K217*2,"",INDEX('NOAA Tides Rangiroa'!$C:$C,MATCH($A217,'NOAA Tides Rangiroa'!$A:$A,0)+4-1))</f>
        <v/>
      </c>
      <c r="J217" s="85" t="str">
        <f>IF(COLUMNS($C217:J217)&gt;$K217*2,"",INDEX('NOAA Tides Rangiroa'!$D:$D,MATCH($A217,'NOAA Tides Rangiroa'!$A:$A,0)+4-1))</f>
        <v/>
      </c>
      <c r="K217" s="84">
        <f>COUNTIF('NOAA Tides Rangiroa'!A:A,A217)</f>
        <v>3</v>
      </c>
    </row>
    <row r="218" spans="1:11" ht="12.75">
      <c r="A218" s="18">
        <v>41856</v>
      </c>
      <c r="B218" s="85" t="str">
        <f>IF(COLUMNS(B218:$B218)&gt;1,"",INDEX('NOAA Tides Rangiroa'!$B:$B,MATCH($A218,'NOAA Tides Rangiroa'!$A:$A,0)+COLUMNS(B218:$B218)-1))</f>
        <v>Tue</v>
      </c>
      <c r="C218" s="85">
        <f>IF(COLUMNS($C218:C218)&gt;$K218*2,"",INDEX('NOAA Tides Rangiroa'!$C:$C,MATCH($A218,'NOAA Tides Rangiroa'!$A:$A,0)+1-1))</f>
        <v>0.009027777777777779</v>
      </c>
      <c r="D218" s="85" t="str">
        <f>IF(COLUMNS($C218:D218)&gt;$K218*2,"",INDEX('NOAA Tides Rangiroa'!$D:$D,MATCH($A218,'NOAA Tides Rangiroa'!$A:$A,0)+1-1))</f>
        <v>H</v>
      </c>
      <c r="E218" s="85">
        <f>IF(COLUMNS($C218:E218)&gt;$K218*2,"",INDEX('NOAA Tides Rangiroa'!$C:$C,MATCH($A218,'NOAA Tides Rangiroa'!$A:$A,0)+2-1))</f>
        <v>0.27708333333333335</v>
      </c>
      <c r="F218" s="85" t="str">
        <f>IF(COLUMNS($C218:F218)&gt;$K218*2,"",INDEX('NOAA Tides Rangiroa'!$D:$D,MATCH($A218,'NOAA Tides Rangiroa'!$A:$A,0)+2-1))</f>
        <v>L</v>
      </c>
      <c r="G218" s="85">
        <f>IF(COLUMNS($C218:G218)&gt;$K218*2,"",INDEX('NOAA Tides Rangiroa'!$C:$C,MATCH($A218,'NOAA Tides Rangiroa'!$A:$A,0)+3-1))</f>
        <v>0.5298611111111111</v>
      </c>
      <c r="H218" s="85" t="str">
        <f>IF(COLUMNS($C218:H218)&gt;$K218*2,"",INDEX('NOAA Tides Rangiroa'!$D:$D,MATCH($A218,'NOAA Tides Rangiroa'!$A:$A,0)+3-1))</f>
        <v>H</v>
      </c>
      <c r="I218" s="85">
        <f>IF(COLUMNS($C218:I218)&gt;$K218*2,"",INDEX('NOAA Tides Rangiroa'!$C:$C,MATCH($A218,'NOAA Tides Rangiroa'!$A:$A,0)+4-1))</f>
        <v>0.7854166666666668</v>
      </c>
      <c r="J218" s="85" t="str">
        <f>IF(COLUMNS($C218:J218)&gt;$K218*2,"",INDEX('NOAA Tides Rangiroa'!$D:$D,MATCH($A218,'NOAA Tides Rangiroa'!$A:$A,0)+4-1))</f>
        <v>L</v>
      </c>
      <c r="K218" s="84">
        <f>COUNTIF('NOAA Tides Rangiroa'!A:A,A218)</f>
        <v>4</v>
      </c>
    </row>
    <row r="219" spans="1:11" ht="12.75">
      <c r="A219" s="18">
        <v>41857</v>
      </c>
      <c r="B219" s="85" t="str">
        <f>IF(COLUMNS(B219:$B219)&gt;1,"",INDEX('NOAA Tides Rangiroa'!$B:$B,MATCH($A219,'NOAA Tides Rangiroa'!$A:$A,0)+COLUMNS(B219:$B219)-1))</f>
        <v>Wed</v>
      </c>
      <c r="C219" s="85">
        <f>IF(COLUMNS($C219:C219)&gt;$K219*2,"",INDEX('NOAA Tides Rangiroa'!$C:$C,MATCH($A219,'NOAA Tides Rangiroa'!$A:$A,0)+1-1))</f>
        <v>0.04722222222222222</v>
      </c>
      <c r="D219" s="85" t="str">
        <f>IF(COLUMNS($C219:D219)&gt;$K219*2,"",INDEX('NOAA Tides Rangiroa'!$D:$D,MATCH($A219,'NOAA Tides Rangiroa'!$A:$A,0)+1-1))</f>
        <v>H</v>
      </c>
      <c r="E219" s="85">
        <f>IF(COLUMNS($C219:E219)&gt;$K219*2,"",INDEX('NOAA Tides Rangiroa'!$C:$C,MATCH($A219,'NOAA Tides Rangiroa'!$A:$A,0)+2-1))</f>
        <v>0.31527777777777777</v>
      </c>
      <c r="F219" s="85" t="str">
        <f>IF(COLUMNS($C219:F219)&gt;$K219*2,"",INDEX('NOAA Tides Rangiroa'!$D:$D,MATCH($A219,'NOAA Tides Rangiroa'!$A:$A,0)+2-1))</f>
        <v>L</v>
      </c>
      <c r="G219" s="85">
        <f>IF(COLUMNS($C219:G219)&gt;$K219*2,"",INDEX('NOAA Tides Rangiroa'!$C:$C,MATCH($A219,'NOAA Tides Rangiroa'!$A:$A,0)+3-1))</f>
        <v>0.56875</v>
      </c>
      <c r="H219" s="85" t="str">
        <f>IF(COLUMNS($C219:H219)&gt;$K219*2,"",INDEX('NOAA Tides Rangiroa'!$D:$D,MATCH($A219,'NOAA Tides Rangiroa'!$A:$A,0)+3-1))</f>
        <v>H</v>
      </c>
      <c r="I219" s="85">
        <f>IF(COLUMNS($C219:I219)&gt;$K219*2,"",INDEX('NOAA Tides Rangiroa'!$C:$C,MATCH($A219,'NOAA Tides Rangiroa'!$A:$A,0)+4-1))</f>
        <v>0.8229166666666666</v>
      </c>
      <c r="J219" s="85" t="str">
        <f>IF(COLUMNS($C219:J219)&gt;$K219*2,"",INDEX('NOAA Tides Rangiroa'!$D:$D,MATCH($A219,'NOAA Tides Rangiroa'!$A:$A,0)+4-1))</f>
        <v>L</v>
      </c>
      <c r="K219" s="84">
        <f>COUNTIF('NOAA Tides Rangiroa'!A:A,A219)</f>
        <v>4</v>
      </c>
    </row>
    <row r="220" spans="1:11" ht="12.75">
      <c r="A220" s="18">
        <v>41858</v>
      </c>
      <c r="B220" s="85" t="str">
        <f>IF(COLUMNS(B220:$B220)&gt;1,"",INDEX('NOAA Tides Rangiroa'!$B:$B,MATCH($A220,'NOAA Tides Rangiroa'!$A:$A,0)+COLUMNS(B220:$B220)-1))</f>
        <v>Thu</v>
      </c>
      <c r="C220" s="85">
        <f>IF(COLUMNS($C220:C220)&gt;$K220*2,"",INDEX('NOAA Tides Rangiroa'!$C:$C,MATCH($A220,'NOAA Tides Rangiroa'!$A:$A,0)+1-1))</f>
        <v>0.08402777777777777</v>
      </c>
      <c r="D220" s="85" t="str">
        <f>IF(COLUMNS($C220:D220)&gt;$K220*2,"",INDEX('NOAA Tides Rangiroa'!$D:$D,MATCH($A220,'NOAA Tides Rangiroa'!$A:$A,0)+1-1))</f>
        <v>H</v>
      </c>
      <c r="E220" s="85">
        <f>IF(COLUMNS($C220:E220)&gt;$K220*2,"",INDEX('NOAA Tides Rangiroa'!$C:$C,MATCH($A220,'NOAA Tides Rangiroa'!$A:$A,0)+2-1))</f>
        <v>0.3520833333333333</v>
      </c>
      <c r="F220" s="85" t="str">
        <f>IF(COLUMNS($C220:F220)&gt;$K220*2,"",INDEX('NOAA Tides Rangiroa'!$D:$D,MATCH($A220,'NOAA Tides Rangiroa'!$A:$A,0)+2-1))</f>
        <v>L</v>
      </c>
      <c r="G220" s="85">
        <f>IF(COLUMNS($C220:G220)&gt;$K220*2,"",INDEX('NOAA Tides Rangiroa'!$C:$C,MATCH($A220,'NOAA Tides Rangiroa'!$A:$A,0)+3-1))</f>
        <v>0.6055555555555555</v>
      </c>
      <c r="H220" s="85" t="str">
        <f>IF(COLUMNS($C220:H220)&gt;$K220*2,"",INDEX('NOAA Tides Rangiroa'!$D:$D,MATCH($A220,'NOAA Tides Rangiroa'!$A:$A,0)+3-1))</f>
        <v>H</v>
      </c>
      <c r="I220" s="85">
        <f>IF(COLUMNS($C220:I220)&gt;$K220*2,"",INDEX('NOAA Tides Rangiroa'!$C:$C,MATCH($A220,'NOAA Tides Rangiroa'!$A:$A,0)+4-1))</f>
        <v>0.8604166666666666</v>
      </c>
      <c r="J220" s="85" t="str">
        <f>IF(COLUMNS($C220:J220)&gt;$K220*2,"",INDEX('NOAA Tides Rangiroa'!$D:$D,MATCH($A220,'NOAA Tides Rangiroa'!$A:$A,0)+4-1))</f>
        <v>L</v>
      </c>
      <c r="K220" s="84">
        <f>COUNTIF('NOAA Tides Rangiroa'!A:A,A220)</f>
        <v>4</v>
      </c>
    </row>
    <row r="221" spans="1:11" ht="12.75">
      <c r="A221" s="18">
        <v>41859</v>
      </c>
      <c r="B221" s="85" t="str">
        <f>IF(COLUMNS(B221:$B221)&gt;1,"",INDEX('NOAA Tides Rangiroa'!$B:$B,MATCH($A221,'NOAA Tides Rangiroa'!$A:$A,0)+COLUMNS(B221:$B221)-1))</f>
        <v>Fri</v>
      </c>
      <c r="C221" s="85">
        <f>IF(COLUMNS($C221:C221)&gt;$K221*2,"",INDEX('NOAA Tides Rangiroa'!$C:$C,MATCH($A221,'NOAA Tides Rangiroa'!$A:$A,0)+1-1))</f>
        <v>0.12083333333333333</v>
      </c>
      <c r="D221" s="85" t="str">
        <f>IF(COLUMNS($C221:D221)&gt;$K221*2,"",INDEX('NOAA Tides Rangiroa'!$D:$D,MATCH($A221,'NOAA Tides Rangiroa'!$A:$A,0)+1-1))</f>
        <v>H</v>
      </c>
      <c r="E221" s="85">
        <f>IF(COLUMNS($C221:E221)&gt;$K221*2,"",INDEX('NOAA Tides Rangiroa'!$C:$C,MATCH($A221,'NOAA Tides Rangiroa'!$A:$A,0)+2-1))</f>
        <v>0.3888888888888889</v>
      </c>
      <c r="F221" s="85" t="str">
        <f>IF(COLUMNS($C221:F221)&gt;$K221*2,"",INDEX('NOAA Tides Rangiroa'!$D:$D,MATCH($A221,'NOAA Tides Rangiroa'!$A:$A,0)+2-1))</f>
        <v>L</v>
      </c>
      <c r="G221" s="85">
        <f>IF(COLUMNS($C221:G221)&gt;$K221*2,"",INDEX('NOAA Tides Rangiroa'!$C:$C,MATCH($A221,'NOAA Tides Rangiroa'!$A:$A,0)+3-1))</f>
        <v>0.642361111111111</v>
      </c>
      <c r="H221" s="85" t="str">
        <f>IF(COLUMNS($C221:H221)&gt;$K221*2,"",INDEX('NOAA Tides Rangiroa'!$D:$D,MATCH($A221,'NOAA Tides Rangiroa'!$A:$A,0)+3-1))</f>
        <v>H</v>
      </c>
      <c r="I221" s="85">
        <f>IF(COLUMNS($C221:I221)&gt;$K221*2,"",INDEX('NOAA Tides Rangiroa'!$C:$C,MATCH($A221,'NOAA Tides Rangiroa'!$A:$A,0)+4-1))</f>
        <v>0.8972222222222223</v>
      </c>
      <c r="J221" s="85" t="str">
        <f>IF(COLUMNS($C221:J221)&gt;$K221*2,"",INDEX('NOAA Tides Rangiroa'!$D:$D,MATCH($A221,'NOAA Tides Rangiroa'!$A:$A,0)+4-1))</f>
        <v>L</v>
      </c>
      <c r="K221" s="84">
        <f>COUNTIF('NOAA Tides Rangiroa'!A:A,A221)</f>
        <v>4</v>
      </c>
    </row>
    <row r="222" spans="1:11" ht="12.75">
      <c r="A222" s="18">
        <v>41860</v>
      </c>
      <c r="B222" s="85" t="str">
        <f>IF(COLUMNS(B222:$B222)&gt;1,"",INDEX('NOAA Tides Rangiroa'!$B:$B,MATCH($A222,'NOAA Tides Rangiroa'!$A:$A,0)+COLUMNS(B222:$B222)-1))</f>
        <v>Sat</v>
      </c>
      <c r="C222" s="85">
        <f>IF(COLUMNS($C222:C222)&gt;$K222*2,"",INDEX('NOAA Tides Rangiroa'!$C:$C,MATCH($A222,'NOAA Tides Rangiroa'!$A:$A,0)+1-1))</f>
        <v>0.15763888888888888</v>
      </c>
      <c r="D222" s="85" t="str">
        <f>IF(COLUMNS($C222:D222)&gt;$K222*2,"",INDEX('NOAA Tides Rangiroa'!$D:$D,MATCH($A222,'NOAA Tides Rangiroa'!$A:$A,0)+1-1))</f>
        <v>H</v>
      </c>
      <c r="E222" s="85">
        <f>IF(COLUMNS($C222:E222)&gt;$K222*2,"",INDEX('NOAA Tides Rangiroa'!$C:$C,MATCH($A222,'NOAA Tides Rangiroa'!$A:$A,0)+2-1))</f>
        <v>0.42430555555555555</v>
      </c>
      <c r="F222" s="85" t="str">
        <f>IF(COLUMNS($C222:F222)&gt;$K222*2,"",INDEX('NOAA Tides Rangiroa'!$D:$D,MATCH($A222,'NOAA Tides Rangiroa'!$A:$A,0)+2-1))</f>
        <v>L</v>
      </c>
      <c r="G222" s="85">
        <f>IF(COLUMNS($C222:G222)&gt;$K222*2,"",INDEX('NOAA Tides Rangiroa'!$C:$C,MATCH($A222,'NOAA Tides Rangiroa'!$A:$A,0)+3-1))</f>
        <v>0.6791666666666667</v>
      </c>
      <c r="H222" s="85" t="str">
        <f>IF(COLUMNS($C222:H222)&gt;$K222*2,"",INDEX('NOAA Tides Rangiroa'!$D:$D,MATCH($A222,'NOAA Tides Rangiroa'!$A:$A,0)+3-1))</f>
        <v>H</v>
      </c>
      <c r="I222" s="85">
        <f>IF(COLUMNS($C222:I222)&gt;$K222*2,"",INDEX('NOAA Tides Rangiroa'!$C:$C,MATCH($A222,'NOAA Tides Rangiroa'!$A:$A,0)+4-1))</f>
        <v>0.9347222222222222</v>
      </c>
      <c r="J222" s="85" t="str">
        <f>IF(COLUMNS($C222:J222)&gt;$K222*2,"",INDEX('NOAA Tides Rangiroa'!$D:$D,MATCH($A222,'NOAA Tides Rangiroa'!$A:$A,0)+4-1))</f>
        <v>L</v>
      </c>
      <c r="K222" s="84">
        <f>COUNTIF('NOAA Tides Rangiroa'!A:A,A222)</f>
        <v>4</v>
      </c>
    </row>
    <row r="223" spans="1:11" ht="12.75">
      <c r="A223" s="18">
        <v>41861</v>
      </c>
      <c r="B223" s="85" t="str">
        <f>IF(COLUMNS(B223:$B223)&gt;1,"",INDEX('NOAA Tides Rangiroa'!$B:$B,MATCH($A223,'NOAA Tides Rangiroa'!$A:$A,0)+COLUMNS(B223:$B223)-1))</f>
        <v>Sun</v>
      </c>
      <c r="C223" s="85">
        <f>IF(COLUMNS($C223:C223)&gt;$K223*2,"",INDEX('NOAA Tides Rangiroa'!$C:$C,MATCH($A223,'NOAA Tides Rangiroa'!$A:$A,0)+1-1))</f>
        <v>0.19375</v>
      </c>
      <c r="D223" s="85" t="str">
        <f>IF(COLUMNS($C223:D223)&gt;$K223*2,"",INDEX('NOAA Tides Rangiroa'!$D:$D,MATCH($A223,'NOAA Tides Rangiroa'!$A:$A,0)+1-1))</f>
        <v>H</v>
      </c>
      <c r="E223" s="85">
        <f>IF(COLUMNS($C223:E223)&gt;$K223*2,"",INDEX('NOAA Tides Rangiroa'!$C:$C,MATCH($A223,'NOAA Tides Rangiroa'!$A:$A,0)+2-1))</f>
        <v>0.4604166666666667</v>
      </c>
      <c r="F223" s="85" t="str">
        <f>IF(COLUMNS($C223:F223)&gt;$K223*2,"",INDEX('NOAA Tides Rangiroa'!$D:$D,MATCH($A223,'NOAA Tides Rangiroa'!$A:$A,0)+2-1))</f>
        <v>L</v>
      </c>
      <c r="G223" s="85">
        <f>IF(COLUMNS($C223:G223)&gt;$K223*2,"",INDEX('NOAA Tides Rangiroa'!$C:$C,MATCH($A223,'NOAA Tides Rangiroa'!$A:$A,0)+3-1))</f>
        <v>0.7159722222222222</v>
      </c>
      <c r="H223" s="85" t="str">
        <f>IF(COLUMNS($C223:H223)&gt;$K223*2,"",INDEX('NOAA Tides Rangiroa'!$D:$D,MATCH($A223,'NOAA Tides Rangiroa'!$A:$A,0)+3-1))</f>
        <v>H</v>
      </c>
      <c r="I223" s="85">
        <f>IF(COLUMNS($C223:I223)&gt;$K223*2,"",INDEX('NOAA Tides Rangiroa'!$C:$C,MATCH($A223,'NOAA Tides Rangiroa'!$A:$A,0)+4-1))</f>
        <v>0.9729166666666668</v>
      </c>
      <c r="J223" s="85" t="str">
        <f>IF(COLUMNS($C223:J223)&gt;$K223*2,"",INDEX('NOAA Tides Rangiroa'!$D:$D,MATCH($A223,'NOAA Tides Rangiroa'!$A:$A,0)+4-1))</f>
        <v>L</v>
      </c>
      <c r="K223" s="84">
        <f>COUNTIF('NOAA Tides Rangiroa'!A:A,A223)</f>
        <v>4</v>
      </c>
    </row>
    <row r="224" spans="1:11" ht="12.75">
      <c r="A224" s="18">
        <v>41862</v>
      </c>
      <c r="B224" s="85" t="str">
        <f>IF(COLUMNS(B224:$B224)&gt;1,"",INDEX('NOAA Tides Rangiroa'!$B:$B,MATCH($A224,'NOAA Tides Rangiroa'!$A:$A,0)+COLUMNS(B224:$B224)-1))</f>
        <v>Mon</v>
      </c>
      <c r="C224" s="85">
        <f>IF(COLUMNS($C224:C224)&gt;$K224*2,"",INDEX('NOAA Tides Rangiroa'!$C:$C,MATCH($A224,'NOAA Tides Rangiroa'!$A:$A,0)+1-1))</f>
        <v>0.23124999999999998</v>
      </c>
      <c r="D224" s="85" t="str">
        <f>IF(COLUMNS($C224:D224)&gt;$K224*2,"",INDEX('NOAA Tides Rangiroa'!$D:$D,MATCH($A224,'NOAA Tides Rangiroa'!$A:$A,0)+1-1))</f>
        <v>H</v>
      </c>
      <c r="E224" s="85">
        <f>IF(COLUMNS($C224:E224)&gt;$K224*2,"",INDEX('NOAA Tides Rangiroa'!$C:$C,MATCH($A224,'NOAA Tides Rangiroa'!$A:$A,0)+2-1))</f>
        <v>0.49722222222222223</v>
      </c>
      <c r="F224" s="85" t="str">
        <f>IF(COLUMNS($C224:F224)&gt;$K224*2,"",INDEX('NOAA Tides Rangiroa'!$D:$D,MATCH($A224,'NOAA Tides Rangiroa'!$A:$A,0)+2-1))</f>
        <v>L</v>
      </c>
      <c r="G224" s="85">
        <f>IF(COLUMNS($C224:G224)&gt;$K224*2,"",INDEX('NOAA Tides Rangiroa'!$C:$C,MATCH($A224,'NOAA Tides Rangiroa'!$A:$A,0)+3-1))</f>
        <v>0.7541666666666668</v>
      </c>
      <c r="H224" s="85" t="str">
        <f>IF(COLUMNS($C224:H224)&gt;$K224*2,"",INDEX('NOAA Tides Rangiroa'!$D:$D,MATCH($A224,'NOAA Tides Rangiroa'!$A:$A,0)+3-1))</f>
        <v>H</v>
      </c>
      <c r="I224" s="85" t="str">
        <f>IF(COLUMNS($C224:I224)&gt;$K224*2,"",INDEX('NOAA Tides Rangiroa'!$C:$C,MATCH($A224,'NOAA Tides Rangiroa'!$A:$A,0)+4-1))</f>
        <v/>
      </c>
      <c r="J224" s="85" t="str">
        <f>IF(COLUMNS($C224:J224)&gt;$K224*2,"",INDEX('NOAA Tides Rangiroa'!$D:$D,MATCH($A224,'NOAA Tides Rangiroa'!$A:$A,0)+4-1))</f>
        <v/>
      </c>
      <c r="K224" s="84">
        <f>COUNTIF('NOAA Tides Rangiroa'!A:A,A224)</f>
        <v>3</v>
      </c>
    </row>
    <row r="225" spans="1:11" ht="12.75">
      <c r="A225" s="18">
        <v>41863</v>
      </c>
      <c r="B225" s="85" t="str">
        <f>IF(COLUMNS(B225:$B225)&gt;1,"",INDEX('NOAA Tides Rangiroa'!$B:$B,MATCH($A225,'NOAA Tides Rangiroa'!$A:$A,0)+COLUMNS(B225:$B225)-1))</f>
        <v>Tue</v>
      </c>
      <c r="C225" s="85">
        <f>IF(COLUMNS($C225:C225)&gt;$K225*2,"",INDEX('NOAA Tides Rangiroa'!$C:$C,MATCH($A225,'NOAA Tides Rangiroa'!$A:$A,0)+1-1))</f>
        <v>0.011805555555555555</v>
      </c>
      <c r="D225" s="85" t="str">
        <f>IF(COLUMNS($C225:D225)&gt;$K225*2,"",INDEX('NOAA Tides Rangiroa'!$D:$D,MATCH($A225,'NOAA Tides Rangiroa'!$A:$A,0)+1-1))</f>
        <v>L</v>
      </c>
      <c r="E225" s="85">
        <f>IF(COLUMNS($C225:E225)&gt;$K225*2,"",INDEX('NOAA Tides Rangiroa'!$C:$C,MATCH($A225,'NOAA Tides Rangiroa'!$A:$A,0)+2-1))</f>
        <v>0.26944444444444443</v>
      </c>
      <c r="F225" s="85" t="str">
        <f>IF(COLUMNS($C225:F225)&gt;$K225*2,"",INDEX('NOAA Tides Rangiroa'!$D:$D,MATCH($A225,'NOAA Tides Rangiroa'!$A:$A,0)+2-1))</f>
        <v>H</v>
      </c>
      <c r="G225" s="85">
        <f>IF(COLUMNS($C225:G225)&gt;$K225*2,"",INDEX('NOAA Tides Rangiroa'!$C:$C,MATCH($A225,'NOAA Tides Rangiroa'!$A:$A,0)+3-1))</f>
        <v>0.5347222222222222</v>
      </c>
      <c r="H225" s="85" t="str">
        <f>IF(COLUMNS($C225:H225)&gt;$K225*2,"",INDEX('NOAA Tides Rangiroa'!$D:$D,MATCH($A225,'NOAA Tides Rangiroa'!$A:$A,0)+3-1))</f>
        <v>L</v>
      </c>
      <c r="I225" s="85">
        <f>IF(COLUMNS($C225:I225)&gt;$K225*2,"",INDEX('NOAA Tides Rangiroa'!$C:$C,MATCH($A225,'NOAA Tides Rangiroa'!$A:$A,0)+4-1))</f>
        <v>0.7930555555555556</v>
      </c>
      <c r="J225" s="85" t="str">
        <f>IF(COLUMNS($C225:J225)&gt;$K225*2,"",INDEX('NOAA Tides Rangiroa'!$D:$D,MATCH($A225,'NOAA Tides Rangiroa'!$A:$A,0)+4-1))</f>
        <v>H</v>
      </c>
      <c r="K225" s="84">
        <f>COUNTIF('NOAA Tides Rangiroa'!A:A,A225)</f>
        <v>4</v>
      </c>
    </row>
    <row r="226" spans="1:11" ht="12.75">
      <c r="A226" s="18">
        <v>41864</v>
      </c>
      <c r="B226" s="85" t="str">
        <f>IF(COLUMNS(B226:$B226)&gt;1,"",INDEX('NOAA Tides Rangiroa'!$B:$B,MATCH($A226,'NOAA Tides Rangiroa'!$A:$A,0)+COLUMNS(B226:$B226)-1))</f>
        <v>Wed</v>
      </c>
      <c r="C226" s="85">
        <f>IF(COLUMNS($C226:C226)&gt;$K226*2,"",INDEX('NOAA Tides Rangiroa'!$C:$C,MATCH($A226,'NOAA Tides Rangiroa'!$A:$A,0)+1-1))</f>
        <v>0.052083333333333336</v>
      </c>
      <c r="D226" s="85" t="str">
        <f>IF(COLUMNS($C226:D226)&gt;$K226*2,"",INDEX('NOAA Tides Rangiroa'!$D:$D,MATCH($A226,'NOAA Tides Rangiroa'!$A:$A,0)+1-1))</f>
        <v>L</v>
      </c>
      <c r="E226" s="85">
        <f>IF(COLUMNS($C226:E226)&gt;$K226*2,"",INDEX('NOAA Tides Rangiroa'!$C:$C,MATCH($A226,'NOAA Tides Rangiroa'!$A:$A,0)+2-1))</f>
        <v>0.30833333333333335</v>
      </c>
      <c r="F226" s="85" t="str">
        <f>IF(COLUMNS($C226:F226)&gt;$K226*2,"",INDEX('NOAA Tides Rangiroa'!$D:$D,MATCH($A226,'NOAA Tides Rangiroa'!$A:$A,0)+2-1))</f>
        <v>H</v>
      </c>
      <c r="G226" s="85">
        <f>IF(COLUMNS($C226:G226)&gt;$K226*2,"",INDEX('NOAA Tides Rangiroa'!$C:$C,MATCH($A226,'NOAA Tides Rangiroa'!$A:$A,0)+3-1))</f>
        <v>0.5736111111111112</v>
      </c>
      <c r="H226" s="85" t="str">
        <f>IF(COLUMNS($C226:H226)&gt;$K226*2,"",INDEX('NOAA Tides Rangiroa'!$D:$D,MATCH($A226,'NOAA Tides Rangiroa'!$A:$A,0)+3-1))</f>
        <v>L</v>
      </c>
      <c r="I226" s="85">
        <f>IF(COLUMNS($C226:I226)&gt;$K226*2,"",INDEX('NOAA Tides Rangiroa'!$C:$C,MATCH($A226,'NOAA Tides Rangiroa'!$A:$A,0)+4-1))</f>
        <v>0.8340277777777777</v>
      </c>
      <c r="J226" s="85" t="str">
        <f>IF(COLUMNS($C226:J226)&gt;$K226*2,"",INDEX('NOAA Tides Rangiroa'!$D:$D,MATCH($A226,'NOAA Tides Rangiroa'!$A:$A,0)+4-1))</f>
        <v>H</v>
      </c>
      <c r="K226" s="84">
        <f>COUNTIF('NOAA Tides Rangiroa'!A:A,A226)</f>
        <v>4</v>
      </c>
    </row>
    <row r="227" spans="1:11" ht="12.75">
      <c r="A227" s="18">
        <v>41865</v>
      </c>
      <c r="B227" s="85" t="str">
        <f>IF(COLUMNS(B227:$B227)&gt;1,"",INDEX('NOAA Tides Rangiroa'!$B:$B,MATCH($A227,'NOAA Tides Rangiroa'!$A:$A,0)+COLUMNS(B227:$B227)-1))</f>
        <v>Thu</v>
      </c>
      <c r="C227" s="85">
        <f>IF(COLUMNS($C227:C227)&gt;$K227*2,"",INDEX('NOAA Tides Rangiroa'!$C:$C,MATCH($A227,'NOAA Tides Rangiroa'!$A:$A,0)+1-1))</f>
        <v>0.09444444444444444</v>
      </c>
      <c r="D227" s="85" t="str">
        <f>IF(COLUMNS($C227:D227)&gt;$K227*2,"",INDEX('NOAA Tides Rangiroa'!$D:$D,MATCH($A227,'NOAA Tides Rangiroa'!$A:$A,0)+1-1))</f>
        <v>L</v>
      </c>
      <c r="E227" s="85">
        <f>IF(COLUMNS($C227:E227)&gt;$K227*2,"",INDEX('NOAA Tides Rangiroa'!$C:$C,MATCH($A227,'NOAA Tides Rangiroa'!$A:$A,0)+2-1))</f>
        <v>0.35000000000000003</v>
      </c>
      <c r="F227" s="85" t="str">
        <f>IF(COLUMNS($C227:F227)&gt;$K227*2,"",INDEX('NOAA Tides Rangiroa'!$D:$D,MATCH($A227,'NOAA Tides Rangiroa'!$A:$A,0)+2-1))</f>
        <v>H</v>
      </c>
      <c r="G227" s="85">
        <f>IF(COLUMNS($C227:G227)&gt;$K227*2,"",INDEX('NOAA Tides Rangiroa'!$C:$C,MATCH($A227,'NOAA Tides Rangiroa'!$A:$A,0)+3-1))</f>
        <v>0.6138888888888888</v>
      </c>
      <c r="H227" s="85" t="str">
        <f>IF(COLUMNS($C227:H227)&gt;$K227*2,"",INDEX('NOAA Tides Rangiroa'!$D:$D,MATCH($A227,'NOAA Tides Rangiroa'!$A:$A,0)+3-1))</f>
        <v>L</v>
      </c>
      <c r="I227" s="85">
        <f>IF(COLUMNS($C227:I227)&gt;$K227*2,"",INDEX('NOAA Tides Rangiroa'!$C:$C,MATCH($A227,'NOAA Tides Rangiroa'!$A:$A,0)+4-1))</f>
        <v>0.876388888888889</v>
      </c>
      <c r="J227" s="85" t="str">
        <f>IF(COLUMNS($C227:J227)&gt;$K227*2,"",INDEX('NOAA Tides Rangiroa'!$D:$D,MATCH($A227,'NOAA Tides Rangiroa'!$A:$A,0)+4-1))</f>
        <v>H</v>
      </c>
      <c r="K227" s="84">
        <f>COUNTIF('NOAA Tides Rangiroa'!A:A,A227)</f>
        <v>4</v>
      </c>
    </row>
    <row r="228" spans="1:11" ht="12.75">
      <c r="A228" s="18">
        <v>41866</v>
      </c>
      <c r="B228" s="85" t="str">
        <f>IF(COLUMNS(B228:$B228)&gt;1,"",INDEX('NOAA Tides Rangiroa'!$B:$B,MATCH($A228,'NOAA Tides Rangiroa'!$A:$A,0)+COLUMNS(B228:$B228)-1))</f>
        <v>Fri</v>
      </c>
      <c r="C228" s="85">
        <f>IF(COLUMNS($C228:C228)&gt;$K228*2,"",INDEX('NOAA Tides Rangiroa'!$C:$C,MATCH($A228,'NOAA Tides Rangiroa'!$A:$A,0)+1-1))</f>
        <v>0.1388888888888889</v>
      </c>
      <c r="D228" s="85" t="str">
        <f>IF(COLUMNS($C228:D228)&gt;$K228*2,"",INDEX('NOAA Tides Rangiroa'!$D:$D,MATCH($A228,'NOAA Tides Rangiroa'!$A:$A,0)+1-1))</f>
        <v>L</v>
      </c>
      <c r="E228" s="85">
        <f>IF(COLUMNS($C228:E228)&gt;$K228*2,"",INDEX('NOAA Tides Rangiroa'!$C:$C,MATCH($A228,'NOAA Tides Rangiroa'!$A:$A,0)+2-1))</f>
        <v>0.39375</v>
      </c>
      <c r="F228" s="85" t="str">
        <f>IF(COLUMNS($C228:F228)&gt;$K228*2,"",INDEX('NOAA Tides Rangiroa'!$D:$D,MATCH($A228,'NOAA Tides Rangiroa'!$A:$A,0)+2-1))</f>
        <v>H</v>
      </c>
      <c r="G228" s="85">
        <f>IF(COLUMNS($C228:G228)&gt;$K228*2,"",INDEX('NOAA Tides Rangiroa'!$C:$C,MATCH($A228,'NOAA Tides Rangiroa'!$A:$A,0)+3-1))</f>
        <v>0.6569444444444444</v>
      </c>
      <c r="H228" s="85" t="str">
        <f>IF(COLUMNS($C228:H228)&gt;$K228*2,"",INDEX('NOAA Tides Rangiroa'!$D:$D,MATCH($A228,'NOAA Tides Rangiroa'!$A:$A,0)+3-1))</f>
        <v>L</v>
      </c>
      <c r="I228" s="85">
        <f>IF(COLUMNS($C228:I228)&gt;$K228*2,"",INDEX('NOAA Tides Rangiroa'!$C:$C,MATCH($A228,'NOAA Tides Rangiroa'!$A:$A,0)+4-1))</f>
        <v>0.9208333333333334</v>
      </c>
      <c r="J228" s="85" t="str">
        <f>IF(COLUMNS($C228:J228)&gt;$K228*2,"",INDEX('NOAA Tides Rangiroa'!$D:$D,MATCH($A228,'NOAA Tides Rangiroa'!$A:$A,0)+4-1))</f>
        <v>H</v>
      </c>
      <c r="K228" s="84">
        <f>COUNTIF('NOAA Tides Rangiroa'!A:A,A228)</f>
        <v>4</v>
      </c>
    </row>
    <row r="229" spans="1:11" ht="12.75">
      <c r="A229" s="18">
        <v>41867</v>
      </c>
      <c r="B229" s="85" t="str">
        <f>IF(COLUMNS(B229:$B229)&gt;1,"",INDEX('NOAA Tides Rangiroa'!$B:$B,MATCH($A229,'NOAA Tides Rangiroa'!$A:$A,0)+COLUMNS(B229:$B229)-1))</f>
        <v>Sat</v>
      </c>
      <c r="C229" s="85">
        <f>IF(COLUMNS($C229:C229)&gt;$K229*2,"",INDEX('NOAA Tides Rangiroa'!$C:$C,MATCH($A229,'NOAA Tides Rangiroa'!$A:$A,0)+1-1))</f>
        <v>0.18611111111111112</v>
      </c>
      <c r="D229" s="85" t="str">
        <f>IF(COLUMNS($C229:D229)&gt;$K229*2,"",INDEX('NOAA Tides Rangiroa'!$D:$D,MATCH($A229,'NOAA Tides Rangiroa'!$A:$A,0)+1-1))</f>
        <v>L</v>
      </c>
      <c r="E229" s="85">
        <f>IF(COLUMNS($C229:E229)&gt;$K229*2,"",INDEX('NOAA Tides Rangiroa'!$C:$C,MATCH($A229,'NOAA Tides Rangiroa'!$A:$A,0)+2-1))</f>
        <v>0.4395833333333334</v>
      </c>
      <c r="F229" s="85" t="str">
        <f>IF(COLUMNS($C229:F229)&gt;$K229*2,"",INDEX('NOAA Tides Rangiroa'!$D:$D,MATCH($A229,'NOAA Tides Rangiroa'!$A:$A,0)+2-1))</f>
        <v>H</v>
      </c>
      <c r="G229" s="85">
        <f>IF(COLUMNS($C229:G229)&gt;$K229*2,"",INDEX('NOAA Tides Rangiroa'!$C:$C,MATCH($A229,'NOAA Tides Rangiroa'!$A:$A,0)+3-1))</f>
        <v>0.7013888888888888</v>
      </c>
      <c r="H229" s="85" t="str">
        <f>IF(COLUMNS($C229:H229)&gt;$K229*2,"",INDEX('NOAA Tides Rangiroa'!$D:$D,MATCH($A229,'NOAA Tides Rangiroa'!$A:$A,0)+3-1))</f>
        <v>L</v>
      </c>
      <c r="I229" s="85">
        <f>IF(COLUMNS($C229:I229)&gt;$K229*2,"",INDEX('NOAA Tides Rangiroa'!$C:$C,MATCH($A229,'NOAA Tides Rangiroa'!$A:$A,0)+4-1))</f>
        <v>0.9659722222222222</v>
      </c>
      <c r="J229" s="85" t="str">
        <f>IF(COLUMNS($C229:J229)&gt;$K229*2,"",INDEX('NOAA Tides Rangiroa'!$D:$D,MATCH($A229,'NOAA Tides Rangiroa'!$A:$A,0)+4-1))</f>
        <v>H</v>
      </c>
      <c r="K229" s="84">
        <f>COUNTIF('NOAA Tides Rangiroa'!A:A,A229)</f>
        <v>4</v>
      </c>
    </row>
    <row r="230" spans="1:11" ht="12.75">
      <c r="A230" s="18">
        <v>41868</v>
      </c>
      <c r="B230" s="85" t="str">
        <f>IF(COLUMNS(B230:$B230)&gt;1,"",INDEX('NOAA Tides Rangiroa'!$B:$B,MATCH($A230,'NOAA Tides Rangiroa'!$A:$A,0)+COLUMNS(B230:$B230)-1))</f>
        <v>Sun</v>
      </c>
      <c r="C230" s="85">
        <f>IF(COLUMNS($C230:C230)&gt;$K230*2,"",INDEX('NOAA Tides Rangiroa'!$C:$C,MATCH($A230,'NOAA Tides Rangiroa'!$A:$A,0)+1-1))</f>
        <v>0.23263888888888887</v>
      </c>
      <c r="D230" s="85" t="str">
        <f>IF(COLUMNS($C230:D230)&gt;$K230*2,"",INDEX('NOAA Tides Rangiroa'!$D:$D,MATCH($A230,'NOAA Tides Rangiroa'!$A:$A,0)+1-1))</f>
        <v>L</v>
      </c>
      <c r="E230" s="85">
        <f>IF(COLUMNS($C230:E230)&gt;$K230*2,"",INDEX('NOAA Tides Rangiroa'!$C:$C,MATCH($A230,'NOAA Tides Rangiroa'!$A:$A,0)+2-1))</f>
        <v>0.48541666666666666</v>
      </c>
      <c r="F230" s="85" t="str">
        <f>IF(COLUMNS($C230:F230)&gt;$K230*2,"",INDEX('NOAA Tides Rangiroa'!$D:$D,MATCH($A230,'NOAA Tides Rangiroa'!$A:$A,0)+2-1))</f>
        <v>H</v>
      </c>
      <c r="G230" s="85">
        <f>IF(COLUMNS($C230:G230)&gt;$K230*2,"",INDEX('NOAA Tides Rangiroa'!$C:$C,MATCH($A230,'NOAA Tides Rangiroa'!$A:$A,0)+3-1))</f>
        <v>0.7444444444444445</v>
      </c>
      <c r="H230" s="85" t="str">
        <f>IF(COLUMNS($C230:H230)&gt;$K230*2,"",INDEX('NOAA Tides Rangiroa'!$D:$D,MATCH($A230,'NOAA Tides Rangiroa'!$A:$A,0)+3-1))</f>
        <v>L</v>
      </c>
      <c r="I230" s="85" t="str">
        <f>IF(COLUMNS($C230:I230)&gt;$K230*2,"",INDEX('NOAA Tides Rangiroa'!$C:$C,MATCH($A230,'NOAA Tides Rangiroa'!$A:$A,0)+4-1))</f>
        <v/>
      </c>
      <c r="J230" s="85" t="str">
        <f>IF(COLUMNS($C230:J230)&gt;$K230*2,"",INDEX('NOAA Tides Rangiroa'!$D:$D,MATCH($A230,'NOAA Tides Rangiroa'!$A:$A,0)+4-1))</f>
        <v/>
      </c>
      <c r="K230" s="84">
        <f>COUNTIF('NOAA Tides Rangiroa'!A:A,A230)</f>
        <v>3</v>
      </c>
    </row>
    <row r="231" spans="1:11" ht="12.75">
      <c r="A231" s="18">
        <v>41869</v>
      </c>
      <c r="B231" s="85" t="str">
        <f>IF(COLUMNS(B231:$B231)&gt;1,"",INDEX('NOAA Tides Rangiroa'!$B:$B,MATCH($A231,'NOAA Tides Rangiroa'!$A:$A,0)+COLUMNS(B231:$B231)-1))</f>
        <v>Mon</v>
      </c>
      <c r="C231" s="85">
        <f>IF(COLUMNS($C231:C231)&gt;$K231*2,"",INDEX('NOAA Tides Rangiroa'!$C:$C,MATCH($A231,'NOAA Tides Rangiroa'!$A:$A,0)+1-1))</f>
        <v>0.009027777777777779</v>
      </c>
      <c r="D231" s="85" t="str">
        <f>IF(COLUMNS($C231:D231)&gt;$K231*2,"",INDEX('NOAA Tides Rangiroa'!$D:$D,MATCH($A231,'NOAA Tides Rangiroa'!$A:$A,0)+1-1))</f>
        <v>H</v>
      </c>
      <c r="E231" s="85">
        <f>IF(COLUMNS($C231:E231)&gt;$K231*2,"",INDEX('NOAA Tides Rangiroa'!$C:$C,MATCH($A231,'NOAA Tides Rangiroa'!$A:$A,0)+2-1))</f>
        <v>0.27569444444444446</v>
      </c>
      <c r="F231" s="85" t="str">
        <f>IF(COLUMNS($C231:F231)&gt;$K231*2,"",INDEX('NOAA Tides Rangiroa'!$D:$D,MATCH($A231,'NOAA Tides Rangiroa'!$A:$A,0)+2-1))</f>
        <v>L</v>
      </c>
      <c r="G231" s="85">
        <f>IF(COLUMNS($C231:G231)&gt;$K231*2,"",INDEX('NOAA Tides Rangiroa'!$C:$C,MATCH($A231,'NOAA Tides Rangiroa'!$A:$A,0)+3-1))</f>
        <v>0.5277777777777778</v>
      </c>
      <c r="H231" s="85" t="str">
        <f>IF(COLUMNS($C231:H231)&gt;$K231*2,"",INDEX('NOAA Tides Rangiroa'!$D:$D,MATCH($A231,'NOAA Tides Rangiroa'!$A:$A,0)+3-1))</f>
        <v>H</v>
      </c>
      <c r="I231" s="85">
        <f>IF(COLUMNS($C231:I231)&gt;$K231*2,"",INDEX('NOAA Tides Rangiroa'!$C:$C,MATCH($A231,'NOAA Tides Rangiroa'!$A:$A,0)+4-1))</f>
        <v>0.7847222222222222</v>
      </c>
      <c r="J231" s="85" t="str">
        <f>IF(COLUMNS($C231:J231)&gt;$K231*2,"",INDEX('NOAA Tides Rangiroa'!$D:$D,MATCH($A231,'NOAA Tides Rangiroa'!$A:$A,0)+4-1))</f>
        <v>L</v>
      </c>
      <c r="K231" s="84">
        <f>COUNTIF('NOAA Tides Rangiroa'!A:A,A231)</f>
        <v>4</v>
      </c>
    </row>
    <row r="232" spans="1:11" ht="12.75">
      <c r="A232" s="18">
        <v>41870</v>
      </c>
      <c r="B232" s="85" t="str">
        <f>IF(COLUMNS(B232:$B232)&gt;1,"",INDEX('NOAA Tides Rangiroa'!$B:$B,MATCH($A232,'NOAA Tides Rangiroa'!$A:$A,0)+COLUMNS(B232:$B232)-1))</f>
        <v>Tue</v>
      </c>
      <c r="C232" s="85">
        <f>IF(COLUMNS($C232:C232)&gt;$K232*2,"",INDEX('NOAA Tides Rangiroa'!$C:$C,MATCH($A232,'NOAA Tides Rangiroa'!$A:$A,0)+1-1))</f>
        <v>0.04791666666666666</v>
      </c>
      <c r="D232" s="85" t="str">
        <f>IF(COLUMNS($C232:D232)&gt;$K232*2,"",INDEX('NOAA Tides Rangiroa'!$D:$D,MATCH($A232,'NOAA Tides Rangiroa'!$A:$A,0)+1-1))</f>
        <v>H</v>
      </c>
      <c r="E232" s="85">
        <f>IF(COLUMNS($C232:E232)&gt;$K232*2,"",INDEX('NOAA Tides Rangiroa'!$C:$C,MATCH($A232,'NOAA Tides Rangiroa'!$A:$A,0)+2-1))</f>
        <v>0.3145833333333333</v>
      </c>
      <c r="F232" s="85" t="str">
        <f>IF(COLUMNS($C232:F232)&gt;$K232*2,"",INDEX('NOAA Tides Rangiroa'!$D:$D,MATCH($A232,'NOAA Tides Rangiroa'!$A:$A,0)+2-1))</f>
        <v>L</v>
      </c>
      <c r="G232" s="85">
        <f>IF(COLUMNS($C232:G232)&gt;$K232*2,"",INDEX('NOAA Tides Rangiroa'!$C:$C,MATCH($A232,'NOAA Tides Rangiroa'!$A:$A,0)+3-1))</f>
        <v>0.5652777777777778</v>
      </c>
      <c r="H232" s="85" t="str">
        <f>IF(COLUMNS($C232:H232)&gt;$K232*2,"",INDEX('NOAA Tides Rangiroa'!$D:$D,MATCH($A232,'NOAA Tides Rangiroa'!$A:$A,0)+3-1))</f>
        <v>H</v>
      </c>
      <c r="I232" s="85">
        <f>IF(COLUMNS($C232:I232)&gt;$K232*2,"",INDEX('NOAA Tides Rangiroa'!$C:$C,MATCH($A232,'NOAA Tides Rangiroa'!$A:$A,0)+4-1))</f>
        <v>0.8201388888888889</v>
      </c>
      <c r="J232" s="85" t="str">
        <f>IF(COLUMNS($C232:J232)&gt;$K232*2,"",INDEX('NOAA Tides Rangiroa'!$D:$D,MATCH($A232,'NOAA Tides Rangiroa'!$A:$A,0)+4-1))</f>
        <v>L</v>
      </c>
      <c r="K232" s="84">
        <f>COUNTIF('NOAA Tides Rangiroa'!A:A,A232)</f>
        <v>4</v>
      </c>
    </row>
    <row r="233" spans="1:11" ht="12.75">
      <c r="A233" s="18">
        <v>41871</v>
      </c>
      <c r="B233" s="85" t="str">
        <f>IF(COLUMNS(B233:$B233)&gt;1,"",INDEX('NOAA Tides Rangiroa'!$B:$B,MATCH($A233,'NOAA Tides Rangiroa'!$A:$A,0)+COLUMNS(B233:$B233)-1))</f>
        <v>Wed</v>
      </c>
      <c r="C233" s="85">
        <f>IF(COLUMNS($C233:C233)&gt;$K233*2,"",INDEX('NOAA Tides Rangiroa'!$C:$C,MATCH($A233,'NOAA Tides Rangiroa'!$A:$A,0)+1-1))</f>
        <v>0.08194444444444444</v>
      </c>
      <c r="D233" s="85" t="str">
        <f>IF(COLUMNS($C233:D233)&gt;$K233*2,"",INDEX('NOAA Tides Rangiroa'!$D:$D,MATCH($A233,'NOAA Tides Rangiroa'!$A:$A,0)+1-1))</f>
        <v>H</v>
      </c>
      <c r="E233" s="85">
        <f>IF(COLUMNS($C233:E233)&gt;$K233*2,"",INDEX('NOAA Tides Rangiroa'!$C:$C,MATCH($A233,'NOAA Tides Rangiroa'!$A:$A,0)+2-1))</f>
        <v>0.34722222222222227</v>
      </c>
      <c r="F233" s="85" t="str">
        <f>IF(COLUMNS($C233:F233)&gt;$K233*2,"",INDEX('NOAA Tides Rangiroa'!$D:$D,MATCH($A233,'NOAA Tides Rangiroa'!$A:$A,0)+2-1))</f>
        <v>L</v>
      </c>
      <c r="G233" s="85">
        <f>IF(COLUMNS($C233:G233)&gt;$K233*2,"",INDEX('NOAA Tides Rangiroa'!$C:$C,MATCH($A233,'NOAA Tides Rangiroa'!$A:$A,0)+3-1))</f>
        <v>0.5972222222222222</v>
      </c>
      <c r="H233" s="85" t="str">
        <f>IF(COLUMNS($C233:H233)&gt;$K233*2,"",INDEX('NOAA Tides Rangiroa'!$D:$D,MATCH($A233,'NOAA Tides Rangiroa'!$A:$A,0)+3-1))</f>
        <v>H</v>
      </c>
      <c r="I233" s="85">
        <f>IF(COLUMNS($C233:I233)&gt;$K233*2,"",INDEX('NOAA Tides Rangiroa'!$C:$C,MATCH($A233,'NOAA Tides Rangiroa'!$A:$A,0)+4-1))</f>
        <v>0.8506944444444445</v>
      </c>
      <c r="J233" s="85" t="str">
        <f>IF(COLUMNS($C233:J233)&gt;$K233*2,"",INDEX('NOAA Tides Rangiroa'!$D:$D,MATCH($A233,'NOAA Tides Rangiroa'!$A:$A,0)+4-1))</f>
        <v>L</v>
      </c>
      <c r="K233" s="84">
        <f>COUNTIF('NOAA Tides Rangiroa'!A:A,A233)</f>
        <v>4</v>
      </c>
    </row>
    <row r="234" spans="1:11" ht="12.75">
      <c r="A234" s="18">
        <v>41872</v>
      </c>
      <c r="B234" s="85" t="str">
        <f>IF(COLUMNS(B234:$B234)&gt;1,"",INDEX('NOAA Tides Rangiroa'!$B:$B,MATCH($A234,'NOAA Tides Rangiroa'!$A:$A,0)+COLUMNS(B234:$B234)-1))</f>
        <v>Thu</v>
      </c>
      <c r="C234" s="85">
        <f>IF(COLUMNS($C234:C234)&gt;$K234*2,"",INDEX('NOAA Tides Rangiroa'!$C:$C,MATCH($A234,'NOAA Tides Rangiroa'!$A:$A,0)+1-1))</f>
        <v>0.11180555555555556</v>
      </c>
      <c r="D234" s="85" t="str">
        <f>IF(COLUMNS($C234:D234)&gt;$K234*2,"",INDEX('NOAA Tides Rangiroa'!$D:$D,MATCH($A234,'NOAA Tides Rangiroa'!$A:$A,0)+1-1))</f>
        <v>H</v>
      </c>
      <c r="E234" s="85">
        <f>IF(COLUMNS($C234:E234)&gt;$K234*2,"",INDEX('NOAA Tides Rangiroa'!$C:$C,MATCH($A234,'NOAA Tides Rangiroa'!$A:$A,0)+2-1))</f>
        <v>0.3756944444444445</v>
      </c>
      <c r="F234" s="85" t="str">
        <f>IF(COLUMNS($C234:F234)&gt;$K234*2,"",INDEX('NOAA Tides Rangiroa'!$D:$D,MATCH($A234,'NOAA Tides Rangiroa'!$A:$A,0)+2-1))</f>
        <v>L</v>
      </c>
      <c r="G234" s="85">
        <f>IF(COLUMNS($C234:G234)&gt;$K234*2,"",INDEX('NOAA Tides Rangiroa'!$C:$C,MATCH($A234,'NOAA Tides Rangiroa'!$A:$A,0)+3-1))</f>
        <v>0.6243055555555556</v>
      </c>
      <c r="H234" s="85" t="str">
        <f>IF(COLUMNS($C234:H234)&gt;$K234*2,"",INDEX('NOAA Tides Rangiroa'!$D:$D,MATCH($A234,'NOAA Tides Rangiroa'!$A:$A,0)+3-1))</f>
        <v>H</v>
      </c>
      <c r="I234" s="85">
        <f>IF(COLUMNS($C234:I234)&gt;$K234*2,"",INDEX('NOAA Tides Rangiroa'!$C:$C,MATCH($A234,'NOAA Tides Rangiroa'!$A:$A,0)+4-1))</f>
        <v>0.8777777777777778</v>
      </c>
      <c r="J234" s="85" t="str">
        <f>IF(COLUMNS($C234:J234)&gt;$K234*2,"",INDEX('NOAA Tides Rangiroa'!$D:$D,MATCH($A234,'NOAA Tides Rangiroa'!$A:$A,0)+4-1))</f>
        <v>L</v>
      </c>
      <c r="K234" s="84">
        <f>COUNTIF('NOAA Tides Rangiroa'!A:A,A234)</f>
        <v>4</v>
      </c>
    </row>
    <row r="235" spans="1:11" ht="12.75">
      <c r="A235" s="18">
        <v>41873</v>
      </c>
      <c r="B235" s="85" t="str">
        <f>IF(COLUMNS(B235:$B235)&gt;1,"",INDEX('NOAA Tides Rangiroa'!$B:$B,MATCH($A235,'NOAA Tides Rangiroa'!$A:$A,0)+COLUMNS(B235:$B235)-1))</f>
        <v>Fri</v>
      </c>
      <c r="C235" s="85">
        <f>IF(COLUMNS($C235:C235)&gt;$K235*2,"",INDEX('NOAA Tides Rangiroa'!$C:$C,MATCH($A235,'NOAA Tides Rangiroa'!$A:$A,0)+1-1))</f>
        <v>0.13749999999999998</v>
      </c>
      <c r="D235" s="85" t="str">
        <f>IF(COLUMNS($C235:D235)&gt;$K235*2,"",INDEX('NOAA Tides Rangiroa'!$D:$D,MATCH($A235,'NOAA Tides Rangiroa'!$A:$A,0)+1-1))</f>
        <v>H</v>
      </c>
      <c r="E235" s="85">
        <f>IF(COLUMNS($C235:E235)&gt;$K235*2,"",INDEX('NOAA Tides Rangiroa'!$C:$C,MATCH($A235,'NOAA Tides Rangiroa'!$A:$A,0)+2-1))</f>
        <v>0.40069444444444446</v>
      </c>
      <c r="F235" s="85" t="str">
        <f>IF(COLUMNS($C235:F235)&gt;$K235*2,"",INDEX('NOAA Tides Rangiroa'!$D:$D,MATCH($A235,'NOAA Tides Rangiroa'!$A:$A,0)+2-1))</f>
        <v>L</v>
      </c>
      <c r="G235" s="85">
        <f>IF(COLUMNS($C235:G235)&gt;$K235*2,"",INDEX('NOAA Tides Rangiroa'!$C:$C,MATCH($A235,'NOAA Tides Rangiroa'!$A:$A,0)+3-1))</f>
        <v>0.6493055555555556</v>
      </c>
      <c r="H235" s="85" t="str">
        <f>IF(COLUMNS($C235:H235)&gt;$K235*2,"",INDEX('NOAA Tides Rangiroa'!$D:$D,MATCH($A235,'NOAA Tides Rangiroa'!$A:$A,0)+3-1))</f>
        <v>H</v>
      </c>
      <c r="I235" s="85">
        <f>IF(COLUMNS($C235:I235)&gt;$K235*2,"",INDEX('NOAA Tides Rangiroa'!$C:$C,MATCH($A235,'NOAA Tides Rangiroa'!$A:$A,0)+4-1))</f>
        <v>0.9020833333333332</v>
      </c>
      <c r="J235" s="85" t="str">
        <f>IF(COLUMNS($C235:J235)&gt;$K235*2,"",INDEX('NOAA Tides Rangiroa'!$D:$D,MATCH($A235,'NOAA Tides Rangiroa'!$A:$A,0)+4-1))</f>
        <v>L</v>
      </c>
      <c r="K235" s="84">
        <f>COUNTIF('NOAA Tides Rangiroa'!A:A,A235)</f>
        <v>4</v>
      </c>
    </row>
    <row r="236" spans="1:11" ht="12.75">
      <c r="A236" s="18">
        <v>41874</v>
      </c>
      <c r="B236" s="85" t="str">
        <f>IF(COLUMNS(B236:$B236)&gt;1,"",INDEX('NOAA Tides Rangiroa'!$B:$B,MATCH($A236,'NOAA Tides Rangiroa'!$A:$A,0)+COLUMNS(B236:$B236)-1))</f>
        <v>Sat</v>
      </c>
      <c r="C236" s="85">
        <f>IF(COLUMNS($C236:C236)&gt;$K236*2,"",INDEX('NOAA Tides Rangiroa'!$C:$C,MATCH($A236,'NOAA Tides Rangiroa'!$A:$A,0)+1-1))</f>
        <v>0.16180555555555556</v>
      </c>
      <c r="D236" s="85" t="str">
        <f>IF(COLUMNS($C236:D236)&gt;$K236*2,"",INDEX('NOAA Tides Rangiroa'!$D:$D,MATCH($A236,'NOAA Tides Rangiroa'!$A:$A,0)+1-1))</f>
        <v>H</v>
      </c>
      <c r="E236" s="85">
        <f>IF(COLUMNS($C236:E236)&gt;$K236*2,"",INDEX('NOAA Tides Rangiroa'!$C:$C,MATCH($A236,'NOAA Tides Rangiroa'!$A:$A,0)+2-1))</f>
        <v>0.42430555555555555</v>
      </c>
      <c r="F236" s="85" t="str">
        <f>IF(COLUMNS($C236:F236)&gt;$K236*2,"",INDEX('NOAA Tides Rangiroa'!$D:$D,MATCH($A236,'NOAA Tides Rangiroa'!$A:$A,0)+2-1))</f>
        <v>L</v>
      </c>
      <c r="G236" s="85">
        <f>IF(COLUMNS($C236:G236)&gt;$K236*2,"",INDEX('NOAA Tides Rangiroa'!$C:$C,MATCH($A236,'NOAA Tides Rangiroa'!$A:$A,0)+3-1))</f>
        <v>0.6729166666666666</v>
      </c>
      <c r="H236" s="85" t="str">
        <f>IF(COLUMNS($C236:H236)&gt;$K236*2,"",INDEX('NOAA Tides Rangiroa'!$D:$D,MATCH($A236,'NOAA Tides Rangiroa'!$A:$A,0)+3-1))</f>
        <v>H</v>
      </c>
      <c r="I236" s="85">
        <f>IF(COLUMNS($C236:I236)&gt;$K236*2,"",INDEX('NOAA Tides Rangiroa'!$C:$C,MATCH($A236,'NOAA Tides Rangiroa'!$A:$A,0)+4-1))</f>
        <v>0.9263888888888889</v>
      </c>
      <c r="J236" s="85" t="str">
        <f>IF(COLUMNS($C236:J236)&gt;$K236*2,"",INDEX('NOAA Tides Rangiroa'!$D:$D,MATCH($A236,'NOAA Tides Rangiroa'!$A:$A,0)+4-1))</f>
        <v>L</v>
      </c>
      <c r="K236" s="84">
        <f>COUNTIF('NOAA Tides Rangiroa'!A:A,A236)</f>
        <v>4</v>
      </c>
    </row>
    <row r="237" spans="1:11" ht="12.75">
      <c r="A237" s="18">
        <v>41875</v>
      </c>
      <c r="B237" s="85" t="str">
        <f>IF(COLUMNS(B237:$B237)&gt;1,"",INDEX('NOAA Tides Rangiroa'!$B:$B,MATCH($A237,'NOAA Tides Rangiroa'!$A:$A,0)+COLUMNS(B237:$B237)-1))</f>
        <v>Sun</v>
      </c>
      <c r="C237" s="85">
        <f>IF(COLUMNS($C237:C237)&gt;$K237*2,"",INDEX('NOAA Tides Rangiroa'!$C:$C,MATCH($A237,'NOAA Tides Rangiroa'!$A:$A,0)+1-1))</f>
        <v>0.18611111111111112</v>
      </c>
      <c r="D237" s="85" t="str">
        <f>IF(COLUMNS($C237:D237)&gt;$K237*2,"",INDEX('NOAA Tides Rangiroa'!$D:$D,MATCH($A237,'NOAA Tides Rangiroa'!$A:$A,0)+1-1))</f>
        <v>H</v>
      </c>
      <c r="E237" s="85">
        <f>IF(COLUMNS($C237:E237)&gt;$K237*2,"",INDEX('NOAA Tides Rangiroa'!$C:$C,MATCH($A237,'NOAA Tides Rangiroa'!$A:$A,0)+2-1))</f>
        <v>0.4479166666666667</v>
      </c>
      <c r="F237" s="85" t="str">
        <f>IF(COLUMNS($C237:F237)&gt;$K237*2,"",INDEX('NOAA Tides Rangiroa'!$D:$D,MATCH($A237,'NOAA Tides Rangiroa'!$A:$A,0)+2-1))</f>
        <v>L</v>
      </c>
      <c r="G237" s="85">
        <f>IF(COLUMNS($C237:G237)&gt;$K237*2,"",INDEX('NOAA Tides Rangiroa'!$C:$C,MATCH($A237,'NOAA Tides Rangiroa'!$A:$A,0)+3-1))</f>
        <v>0.6972222222222223</v>
      </c>
      <c r="H237" s="85" t="str">
        <f>IF(COLUMNS($C237:H237)&gt;$K237*2,"",INDEX('NOAA Tides Rangiroa'!$D:$D,MATCH($A237,'NOAA Tides Rangiroa'!$A:$A,0)+3-1))</f>
        <v>H</v>
      </c>
      <c r="I237" s="85">
        <f>IF(COLUMNS($C237:I237)&gt;$K237*2,"",INDEX('NOAA Tides Rangiroa'!$C:$C,MATCH($A237,'NOAA Tides Rangiroa'!$A:$A,0)+4-1))</f>
        <v>0.9513888888888888</v>
      </c>
      <c r="J237" s="85" t="str">
        <f>IF(COLUMNS($C237:J237)&gt;$K237*2,"",INDEX('NOAA Tides Rangiroa'!$D:$D,MATCH($A237,'NOAA Tides Rangiroa'!$A:$A,0)+4-1))</f>
        <v>L</v>
      </c>
      <c r="K237" s="84">
        <f>COUNTIF('NOAA Tides Rangiroa'!A:A,A237)</f>
        <v>4</v>
      </c>
    </row>
    <row r="238" spans="1:11" ht="12.75">
      <c r="A238" s="18">
        <v>41876</v>
      </c>
      <c r="B238" s="85" t="str">
        <f>IF(COLUMNS(B238:$B238)&gt;1,"",INDEX('NOAA Tides Rangiroa'!$B:$B,MATCH($A238,'NOAA Tides Rangiroa'!$A:$A,0)+COLUMNS(B238:$B238)-1))</f>
        <v>Mon</v>
      </c>
      <c r="C238" s="85">
        <f>IF(COLUMNS($C238:C238)&gt;$K238*2,"",INDEX('NOAA Tides Rangiroa'!$C:$C,MATCH($A238,'NOAA Tides Rangiroa'!$A:$A,0)+1-1))</f>
        <v>0.20972222222222223</v>
      </c>
      <c r="D238" s="85" t="str">
        <f>IF(COLUMNS($C238:D238)&gt;$K238*2,"",INDEX('NOAA Tides Rangiroa'!$D:$D,MATCH($A238,'NOAA Tides Rangiroa'!$A:$A,0)+1-1))</f>
        <v>H</v>
      </c>
      <c r="E238" s="85">
        <f>IF(COLUMNS($C238:E238)&gt;$K238*2,"",INDEX('NOAA Tides Rangiroa'!$C:$C,MATCH($A238,'NOAA Tides Rangiroa'!$A:$A,0)+2-1))</f>
        <v>0.47152777777777777</v>
      </c>
      <c r="F238" s="85" t="str">
        <f>IF(COLUMNS($C238:F238)&gt;$K238*2,"",INDEX('NOAA Tides Rangiroa'!$D:$D,MATCH($A238,'NOAA Tides Rangiroa'!$A:$A,0)+2-1))</f>
        <v>L</v>
      </c>
      <c r="G238" s="85">
        <f>IF(COLUMNS($C238:G238)&gt;$K238*2,"",INDEX('NOAA Tides Rangiroa'!$C:$C,MATCH($A238,'NOAA Tides Rangiroa'!$A:$A,0)+3-1))</f>
        <v>0.7215277777777778</v>
      </c>
      <c r="H238" s="85" t="str">
        <f>IF(COLUMNS($C238:H238)&gt;$K238*2,"",INDEX('NOAA Tides Rangiroa'!$D:$D,MATCH($A238,'NOAA Tides Rangiroa'!$A:$A,0)+3-1))</f>
        <v>H</v>
      </c>
      <c r="I238" s="85">
        <f>IF(COLUMNS($C238:I238)&gt;$K238*2,"",INDEX('NOAA Tides Rangiroa'!$C:$C,MATCH($A238,'NOAA Tides Rangiroa'!$A:$A,0)+4-1))</f>
        <v>0.9763888888888889</v>
      </c>
      <c r="J238" s="85" t="str">
        <f>IF(COLUMNS($C238:J238)&gt;$K238*2,"",INDEX('NOAA Tides Rangiroa'!$D:$D,MATCH($A238,'NOAA Tides Rangiroa'!$A:$A,0)+4-1))</f>
        <v>L</v>
      </c>
      <c r="K238" s="84">
        <f>COUNTIF('NOAA Tides Rangiroa'!A:A,A238)</f>
        <v>4</v>
      </c>
    </row>
    <row r="239" spans="1:11" ht="12.75">
      <c r="A239" s="18">
        <v>41877</v>
      </c>
      <c r="B239" s="85" t="str">
        <f>IF(COLUMNS(B239:$B239)&gt;1,"",INDEX('NOAA Tides Rangiroa'!$B:$B,MATCH($A239,'NOAA Tides Rangiroa'!$A:$A,0)+COLUMNS(B239:$B239)-1))</f>
        <v>Tue</v>
      </c>
      <c r="C239" s="85">
        <f>IF(COLUMNS($C239:C239)&gt;$K239*2,"",INDEX('NOAA Tides Rangiroa'!$C:$C,MATCH($A239,'NOAA Tides Rangiroa'!$A:$A,0)+1-1))</f>
        <v>0.2347222222222222</v>
      </c>
      <c r="D239" s="85" t="str">
        <f>IF(COLUMNS($C239:D239)&gt;$K239*2,"",INDEX('NOAA Tides Rangiroa'!$D:$D,MATCH($A239,'NOAA Tides Rangiroa'!$A:$A,0)+1-1))</f>
        <v>H</v>
      </c>
      <c r="E239" s="85">
        <f>IF(COLUMNS($C239:E239)&gt;$K239*2,"",INDEX('NOAA Tides Rangiroa'!$C:$C,MATCH($A239,'NOAA Tides Rangiroa'!$A:$A,0)+2-1))</f>
        <v>0.49583333333333335</v>
      </c>
      <c r="F239" s="85" t="str">
        <f>IF(COLUMNS($C239:F239)&gt;$K239*2,"",INDEX('NOAA Tides Rangiroa'!$D:$D,MATCH($A239,'NOAA Tides Rangiroa'!$A:$A,0)+2-1))</f>
        <v>L</v>
      </c>
      <c r="G239" s="85">
        <f>IF(COLUMNS($C239:G239)&gt;$K239*2,"",INDEX('NOAA Tides Rangiroa'!$C:$C,MATCH($A239,'NOAA Tides Rangiroa'!$A:$A,0)+3-1))</f>
        <v>0.7472222222222222</v>
      </c>
      <c r="H239" s="85" t="str">
        <f>IF(COLUMNS($C239:H239)&gt;$K239*2,"",INDEX('NOAA Tides Rangiroa'!$D:$D,MATCH($A239,'NOAA Tides Rangiroa'!$A:$A,0)+3-1))</f>
        <v>H</v>
      </c>
      <c r="I239" s="85" t="str">
        <f>IF(COLUMNS($C239:I239)&gt;$K239*2,"",INDEX('NOAA Tides Rangiroa'!$C:$C,MATCH($A239,'NOAA Tides Rangiroa'!$A:$A,0)+4-1))</f>
        <v/>
      </c>
      <c r="J239" s="85" t="str">
        <f>IF(COLUMNS($C239:J239)&gt;$K239*2,"",INDEX('NOAA Tides Rangiroa'!$D:$D,MATCH($A239,'NOAA Tides Rangiroa'!$A:$A,0)+4-1))</f>
        <v/>
      </c>
      <c r="K239" s="84">
        <f>COUNTIF('NOAA Tides Rangiroa'!A:A,A239)</f>
        <v>3</v>
      </c>
    </row>
    <row r="240" spans="1:11" ht="12.75">
      <c r="A240" s="18">
        <v>41878</v>
      </c>
      <c r="B240" s="85" t="str">
        <f>IF(COLUMNS(B240:$B240)&gt;1,"",INDEX('NOAA Tides Rangiroa'!$B:$B,MATCH($A240,'NOAA Tides Rangiroa'!$A:$A,0)+COLUMNS(B240:$B240)-1))</f>
        <v>Wed</v>
      </c>
      <c r="C240" s="85">
        <f>IF(COLUMNS($C240:C240)&gt;$K240*2,"",INDEX('NOAA Tides Rangiroa'!$C:$C,MATCH($A240,'NOAA Tides Rangiroa'!$A:$A,0)+1-1))</f>
        <v>0.003472222222222222</v>
      </c>
      <c r="D240" s="85" t="str">
        <f>IF(COLUMNS($C240:D240)&gt;$K240*2,"",INDEX('NOAA Tides Rangiroa'!$D:$D,MATCH($A240,'NOAA Tides Rangiroa'!$A:$A,0)+1-1))</f>
        <v>L</v>
      </c>
      <c r="E240" s="85">
        <f>IF(COLUMNS($C240:E240)&gt;$K240*2,"",INDEX('NOAA Tides Rangiroa'!$C:$C,MATCH($A240,'NOAA Tides Rangiroa'!$A:$A,0)+2-1))</f>
        <v>0.2604166666666667</v>
      </c>
      <c r="F240" s="85" t="str">
        <f>IF(COLUMNS($C240:F240)&gt;$K240*2,"",INDEX('NOAA Tides Rangiroa'!$D:$D,MATCH($A240,'NOAA Tides Rangiroa'!$A:$A,0)+2-1))</f>
        <v>H</v>
      </c>
      <c r="G240" s="85">
        <f>IF(COLUMNS($C240:G240)&gt;$K240*2,"",INDEX('NOAA Tides Rangiroa'!$C:$C,MATCH($A240,'NOAA Tides Rangiroa'!$A:$A,0)+3-1))</f>
        <v>0.5215277777777778</v>
      </c>
      <c r="H240" s="85" t="str">
        <f>IF(COLUMNS($C240:H240)&gt;$K240*2,"",INDEX('NOAA Tides Rangiroa'!$D:$D,MATCH($A240,'NOAA Tides Rangiroa'!$A:$A,0)+3-1))</f>
        <v>L</v>
      </c>
      <c r="I240" s="85">
        <f>IF(COLUMNS($C240:I240)&gt;$K240*2,"",INDEX('NOAA Tides Rangiroa'!$C:$C,MATCH($A240,'NOAA Tides Rangiroa'!$A:$A,0)+4-1))</f>
        <v>0.7743055555555555</v>
      </c>
      <c r="J240" s="85" t="str">
        <f>IF(COLUMNS($C240:J240)&gt;$K240*2,"",INDEX('NOAA Tides Rangiroa'!$D:$D,MATCH($A240,'NOAA Tides Rangiroa'!$A:$A,0)+4-1))</f>
        <v>H</v>
      </c>
      <c r="K240" s="84">
        <f>COUNTIF('NOAA Tides Rangiroa'!A:A,A240)</f>
        <v>4</v>
      </c>
    </row>
    <row r="241" spans="1:11" ht="12.75">
      <c r="A241" s="18">
        <v>41879</v>
      </c>
      <c r="B241" s="85" t="str">
        <f>IF(COLUMNS(B241:$B241)&gt;1,"",INDEX('NOAA Tides Rangiroa'!$B:$B,MATCH($A241,'NOAA Tides Rangiroa'!$A:$A,0)+COLUMNS(B241:$B241)-1))</f>
        <v>Thu</v>
      </c>
      <c r="C241" s="85">
        <f>IF(COLUMNS($C241:C241)&gt;$K241*2,"",INDEX('NOAA Tides Rangiroa'!$C:$C,MATCH($A241,'NOAA Tides Rangiroa'!$A:$A,0)+1-1))</f>
        <v>0.03194444444444445</v>
      </c>
      <c r="D241" s="85" t="str">
        <f>IF(COLUMNS($C241:D241)&gt;$K241*2,"",INDEX('NOAA Tides Rangiroa'!$D:$D,MATCH($A241,'NOAA Tides Rangiroa'!$A:$A,0)+1-1))</f>
        <v>L</v>
      </c>
      <c r="E241" s="85">
        <f>IF(COLUMNS($C241:E241)&gt;$K241*2,"",INDEX('NOAA Tides Rangiroa'!$C:$C,MATCH($A241,'NOAA Tides Rangiroa'!$A:$A,0)+2-1))</f>
        <v>0.2881944444444445</v>
      </c>
      <c r="F241" s="85" t="str">
        <f>IF(COLUMNS($C241:F241)&gt;$K241*2,"",INDEX('NOAA Tides Rangiroa'!$D:$D,MATCH($A241,'NOAA Tides Rangiroa'!$A:$A,0)+2-1))</f>
        <v>H</v>
      </c>
      <c r="G241" s="85">
        <f>IF(COLUMNS($C241:G241)&gt;$K241*2,"",INDEX('NOAA Tides Rangiroa'!$C:$C,MATCH($A241,'NOAA Tides Rangiroa'!$A:$A,0)+3-1))</f>
        <v>0.5493055555555556</v>
      </c>
      <c r="H241" s="85" t="str">
        <f>IF(COLUMNS($C241:H241)&gt;$K241*2,"",INDEX('NOAA Tides Rangiroa'!$D:$D,MATCH($A241,'NOAA Tides Rangiroa'!$A:$A,0)+3-1))</f>
        <v>L</v>
      </c>
      <c r="I241" s="85">
        <f>IF(COLUMNS($C241:I241)&gt;$K241*2,"",INDEX('NOAA Tides Rangiroa'!$C:$C,MATCH($A241,'NOAA Tides Rangiroa'!$A:$A,0)+4-1))</f>
        <v>0.8034722222222223</v>
      </c>
      <c r="J241" s="85" t="str">
        <f>IF(COLUMNS($C241:J241)&gt;$K241*2,"",INDEX('NOAA Tides Rangiroa'!$D:$D,MATCH($A241,'NOAA Tides Rangiroa'!$A:$A,0)+4-1))</f>
        <v>H</v>
      </c>
      <c r="K241" s="84">
        <f>COUNTIF('NOAA Tides Rangiroa'!A:A,A241)</f>
        <v>4</v>
      </c>
    </row>
    <row r="242" spans="1:11" ht="12.75">
      <c r="A242" s="18">
        <v>41880</v>
      </c>
      <c r="B242" s="85" t="str">
        <f>IF(COLUMNS(B242:$B242)&gt;1,"",INDEX('NOAA Tides Rangiroa'!$B:$B,MATCH($A242,'NOAA Tides Rangiroa'!$A:$A,0)+COLUMNS(B242:$B242)-1))</f>
        <v>Fri</v>
      </c>
      <c r="C242" s="85">
        <f>IF(COLUMNS($C242:C242)&gt;$K242*2,"",INDEX('NOAA Tides Rangiroa'!$C:$C,MATCH($A242,'NOAA Tides Rangiroa'!$A:$A,0)+1-1))</f>
        <v>0.0625</v>
      </c>
      <c r="D242" s="85" t="str">
        <f>IF(COLUMNS($C242:D242)&gt;$K242*2,"",INDEX('NOAA Tides Rangiroa'!$D:$D,MATCH($A242,'NOAA Tides Rangiroa'!$A:$A,0)+1-1))</f>
        <v>L</v>
      </c>
      <c r="E242" s="85">
        <f>IF(COLUMNS($C242:E242)&gt;$K242*2,"",INDEX('NOAA Tides Rangiroa'!$C:$C,MATCH($A242,'NOAA Tides Rangiroa'!$A:$A,0)+2-1))</f>
        <v>0.31805555555555554</v>
      </c>
      <c r="F242" s="85" t="str">
        <f>IF(COLUMNS($C242:F242)&gt;$K242*2,"",INDEX('NOAA Tides Rangiroa'!$D:$D,MATCH($A242,'NOAA Tides Rangiroa'!$A:$A,0)+2-1))</f>
        <v>H</v>
      </c>
      <c r="G242" s="85">
        <f>IF(COLUMNS($C242:G242)&gt;$K242*2,"",INDEX('NOAA Tides Rangiroa'!$C:$C,MATCH($A242,'NOAA Tides Rangiroa'!$A:$A,0)+3-1))</f>
        <v>0.5784722222222222</v>
      </c>
      <c r="H242" s="85" t="str">
        <f>IF(COLUMNS($C242:H242)&gt;$K242*2,"",INDEX('NOAA Tides Rangiroa'!$D:$D,MATCH($A242,'NOAA Tides Rangiroa'!$A:$A,0)+3-1))</f>
        <v>L</v>
      </c>
      <c r="I242" s="85">
        <f>IF(COLUMNS($C242:I242)&gt;$K242*2,"",INDEX('NOAA Tides Rangiroa'!$C:$C,MATCH($A242,'NOAA Tides Rangiroa'!$A:$A,0)+4-1))</f>
        <v>0.8347222222222223</v>
      </c>
      <c r="J242" s="85" t="str">
        <f>IF(COLUMNS($C242:J242)&gt;$K242*2,"",INDEX('NOAA Tides Rangiroa'!$D:$D,MATCH($A242,'NOAA Tides Rangiroa'!$A:$A,0)+4-1))</f>
        <v>H</v>
      </c>
      <c r="K242" s="84">
        <f>COUNTIF('NOAA Tides Rangiroa'!A:A,A242)</f>
        <v>4</v>
      </c>
    </row>
    <row r="243" spans="1:11" ht="12.75">
      <c r="A243" s="18">
        <v>41881</v>
      </c>
      <c r="B243" s="85" t="str">
        <f>IF(COLUMNS(B243:$B243)&gt;1,"",INDEX('NOAA Tides Rangiroa'!$B:$B,MATCH($A243,'NOAA Tides Rangiroa'!$A:$A,0)+COLUMNS(B243:$B243)-1))</f>
        <v>Sat</v>
      </c>
      <c r="C243" s="85">
        <f>IF(COLUMNS($C243:C243)&gt;$K243*2,"",INDEX('NOAA Tides Rangiroa'!$C:$C,MATCH($A243,'NOAA Tides Rangiroa'!$A:$A,0)+1-1))</f>
        <v>0.09583333333333333</v>
      </c>
      <c r="D243" s="85" t="str">
        <f>IF(COLUMNS($C243:D243)&gt;$K243*2,"",INDEX('NOAA Tides Rangiroa'!$D:$D,MATCH($A243,'NOAA Tides Rangiroa'!$A:$A,0)+1-1))</f>
        <v>L</v>
      </c>
      <c r="E243" s="85">
        <f>IF(COLUMNS($C243:E243)&gt;$K243*2,"",INDEX('NOAA Tides Rangiroa'!$C:$C,MATCH($A243,'NOAA Tides Rangiroa'!$A:$A,0)+2-1))</f>
        <v>0.3513888888888889</v>
      </c>
      <c r="F243" s="85" t="str">
        <f>IF(COLUMNS($C243:F243)&gt;$K243*2,"",INDEX('NOAA Tides Rangiroa'!$D:$D,MATCH($A243,'NOAA Tides Rangiroa'!$A:$A,0)+2-1))</f>
        <v>H</v>
      </c>
      <c r="G243" s="85">
        <f>IF(COLUMNS($C243:G243)&gt;$K243*2,"",INDEX('NOAA Tides Rangiroa'!$C:$C,MATCH($A243,'NOAA Tides Rangiroa'!$A:$A,0)+3-1))</f>
        <v>0.611111111111111</v>
      </c>
      <c r="H243" s="85" t="str">
        <f>IF(COLUMNS($C243:H243)&gt;$K243*2,"",INDEX('NOAA Tides Rangiroa'!$D:$D,MATCH($A243,'NOAA Tides Rangiroa'!$A:$A,0)+3-1))</f>
        <v>L</v>
      </c>
      <c r="I243" s="85">
        <f>IF(COLUMNS($C243:I243)&gt;$K243*2,"",INDEX('NOAA Tides Rangiroa'!$C:$C,MATCH($A243,'NOAA Tides Rangiroa'!$A:$A,0)+4-1))</f>
        <v>0.8701388888888889</v>
      </c>
      <c r="J243" s="85" t="str">
        <f>IF(COLUMNS($C243:J243)&gt;$K243*2,"",INDEX('NOAA Tides Rangiroa'!$D:$D,MATCH($A243,'NOAA Tides Rangiroa'!$A:$A,0)+4-1))</f>
        <v>H</v>
      </c>
      <c r="K243" s="84">
        <f>COUNTIF('NOAA Tides Rangiroa'!A:A,A243)</f>
        <v>4</v>
      </c>
    </row>
    <row r="244" spans="1:11" ht="12.75">
      <c r="A244" s="18">
        <v>41882</v>
      </c>
      <c r="B244" s="85" t="str">
        <f>IF(COLUMNS(B244:$B244)&gt;1,"",INDEX('NOAA Tides Rangiroa'!$B:$B,MATCH($A244,'NOAA Tides Rangiroa'!$A:$A,0)+COLUMNS(B244:$B244)-1))</f>
        <v>Sun</v>
      </c>
      <c r="C244" s="85">
        <f>IF(COLUMNS($C244:C244)&gt;$K244*2,"",INDEX('NOAA Tides Rangiroa'!$C:$C,MATCH($A244,'NOAA Tides Rangiroa'!$A:$A,0)+1-1))</f>
        <v>0.13402777777777777</v>
      </c>
      <c r="D244" s="85" t="str">
        <f>IF(COLUMNS($C244:D244)&gt;$K244*2,"",INDEX('NOAA Tides Rangiroa'!$D:$D,MATCH($A244,'NOAA Tides Rangiroa'!$A:$A,0)+1-1))</f>
        <v>L</v>
      </c>
      <c r="E244" s="85">
        <f>IF(COLUMNS($C244:E244)&gt;$K244*2,"",INDEX('NOAA Tides Rangiroa'!$C:$C,MATCH($A244,'NOAA Tides Rangiroa'!$A:$A,0)+2-1))</f>
        <v>0.38958333333333334</v>
      </c>
      <c r="F244" s="85" t="str">
        <f>IF(COLUMNS($C244:F244)&gt;$K244*2,"",INDEX('NOAA Tides Rangiroa'!$D:$D,MATCH($A244,'NOAA Tides Rangiroa'!$A:$A,0)+2-1))</f>
        <v>H</v>
      </c>
      <c r="G244" s="85">
        <f>IF(COLUMNS($C244:G244)&gt;$K244*2,"",INDEX('NOAA Tides Rangiroa'!$C:$C,MATCH($A244,'NOAA Tides Rangiroa'!$A:$A,0)+3-1))</f>
        <v>0.6479166666666667</v>
      </c>
      <c r="H244" s="85" t="str">
        <f>IF(COLUMNS($C244:H244)&gt;$K244*2,"",INDEX('NOAA Tides Rangiroa'!$D:$D,MATCH($A244,'NOAA Tides Rangiroa'!$A:$A,0)+3-1))</f>
        <v>L</v>
      </c>
      <c r="I244" s="85">
        <f>IF(COLUMNS($C244:I244)&gt;$K244*2,"",INDEX('NOAA Tides Rangiroa'!$C:$C,MATCH($A244,'NOAA Tides Rangiroa'!$A:$A,0)+4-1))</f>
        <v>0.9090277777777778</v>
      </c>
      <c r="J244" s="85" t="str">
        <f>IF(COLUMNS($C244:J244)&gt;$K244*2,"",INDEX('NOAA Tides Rangiroa'!$D:$D,MATCH($A244,'NOAA Tides Rangiroa'!$A:$A,0)+4-1))</f>
        <v>H</v>
      </c>
      <c r="K244" s="84">
        <f>COUNTIF('NOAA Tides Rangiroa'!A:A,A244)</f>
        <v>4</v>
      </c>
    </row>
    <row r="245" spans="1:11" ht="12.75">
      <c r="A245" s="18">
        <v>41883</v>
      </c>
      <c r="B245" s="85" t="str">
        <f>IF(COLUMNS(B245:$B245)&gt;1,"",INDEX('NOAA Tides Rangiroa'!$B:$B,MATCH($A245,'NOAA Tides Rangiroa'!$A:$A,0)+COLUMNS(B245:$B245)-1))</f>
        <v>Mon</v>
      </c>
      <c r="C245" s="85">
        <f>IF(COLUMNS($C245:C245)&gt;$K245*2,"",INDEX('NOAA Tides Rangiroa'!$C:$C,MATCH($A245,'NOAA Tides Rangiroa'!$A:$A,0)+1-1))</f>
        <v>0.1763888888888889</v>
      </c>
      <c r="D245" s="85" t="str">
        <f>IF(COLUMNS($C245:D245)&gt;$K245*2,"",INDEX('NOAA Tides Rangiroa'!$D:$D,MATCH($A245,'NOAA Tides Rangiroa'!$A:$A,0)+1-1))</f>
        <v>L</v>
      </c>
      <c r="E245" s="85">
        <f>IF(COLUMNS($C245:E245)&gt;$K245*2,"",INDEX('NOAA Tides Rangiroa'!$C:$C,MATCH($A245,'NOAA Tides Rangiroa'!$A:$A,0)+2-1))</f>
        <v>0.43124999999999997</v>
      </c>
      <c r="F245" s="85" t="str">
        <f>IF(COLUMNS($C245:F245)&gt;$K245*2,"",INDEX('NOAA Tides Rangiroa'!$D:$D,MATCH($A245,'NOAA Tides Rangiroa'!$A:$A,0)+2-1))</f>
        <v>H</v>
      </c>
      <c r="G245" s="85">
        <f>IF(COLUMNS($C245:G245)&gt;$K245*2,"",INDEX('NOAA Tides Rangiroa'!$C:$C,MATCH($A245,'NOAA Tides Rangiroa'!$A:$A,0)+3-1))</f>
        <v>0.6881944444444444</v>
      </c>
      <c r="H245" s="85" t="str">
        <f>IF(COLUMNS($C245:H245)&gt;$K245*2,"",INDEX('NOAA Tides Rangiroa'!$D:$D,MATCH($A245,'NOAA Tides Rangiroa'!$A:$A,0)+3-1))</f>
        <v>L</v>
      </c>
      <c r="I245" s="85">
        <f>IF(COLUMNS($C245:I245)&gt;$K245*2,"",INDEX('NOAA Tides Rangiroa'!$C:$C,MATCH($A245,'NOAA Tides Rangiroa'!$A:$A,0)+4-1))</f>
        <v>0.9500000000000001</v>
      </c>
      <c r="J245" s="85" t="str">
        <f>IF(COLUMNS($C245:J245)&gt;$K245*2,"",INDEX('NOAA Tides Rangiroa'!$D:$D,MATCH($A245,'NOAA Tides Rangiroa'!$A:$A,0)+4-1))</f>
        <v>H</v>
      </c>
      <c r="K245" s="84">
        <f>COUNTIF('NOAA Tides Rangiroa'!A:A,A245)</f>
        <v>4</v>
      </c>
    </row>
    <row r="246" spans="1:11" ht="12.75">
      <c r="A246" s="18">
        <v>41884</v>
      </c>
      <c r="B246" s="85" t="str">
        <f>IF(COLUMNS(B246:$B246)&gt;1,"",INDEX('NOAA Tides Rangiroa'!$B:$B,MATCH($A246,'NOAA Tides Rangiroa'!$A:$A,0)+COLUMNS(B246:$B246)-1))</f>
        <v>Tue</v>
      </c>
      <c r="C246" s="85">
        <f>IF(COLUMNS($C246:C246)&gt;$K246*2,"",INDEX('NOAA Tides Rangiroa'!$C:$C,MATCH($A246,'NOAA Tides Rangiroa'!$A:$A,0)+1-1))</f>
        <v>0.21944444444444444</v>
      </c>
      <c r="D246" s="85" t="str">
        <f>IF(COLUMNS($C246:D246)&gt;$K246*2,"",INDEX('NOAA Tides Rangiroa'!$D:$D,MATCH($A246,'NOAA Tides Rangiroa'!$A:$A,0)+1-1))</f>
        <v>L</v>
      </c>
      <c r="E246" s="85">
        <f>IF(COLUMNS($C246:E246)&gt;$K246*2,"",INDEX('NOAA Tides Rangiroa'!$C:$C,MATCH($A246,'NOAA Tides Rangiroa'!$A:$A,0)+2-1))</f>
        <v>0.47500000000000003</v>
      </c>
      <c r="F246" s="85" t="str">
        <f>IF(COLUMNS($C246:F246)&gt;$K246*2,"",INDEX('NOAA Tides Rangiroa'!$D:$D,MATCH($A246,'NOAA Tides Rangiroa'!$A:$A,0)+2-1))</f>
        <v>H</v>
      </c>
      <c r="G246" s="85">
        <f>IF(COLUMNS($C246:G246)&gt;$K246*2,"",INDEX('NOAA Tides Rangiroa'!$C:$C,MATCH($A246,'NOAA Tides Rangiroa'!$A:$A,0)+3-1))</f>
        <v>0.7305555555555556</v>
      </c>
      <c r="H246" s="85" t="str">
        <f>IF(COLUMNS($C246:H246)&gt;$K246*2,"",INDEX('NOAA Tides Rangiroa'!$D:$D,MATCH($A246,'NOAA Tides Rangiroa'!$A:$A,0)+3-1))</f>
        <v>L</v>
      </c>
      <c r="I246" s="85">
        <f>IF(COLUMNS($C246:I246)&gt;$K246*2,"",INDEX('NOAA Tides Rangiroa'!$C:$C,MATCH($A246,'NOAA Tides Rangiroa'!$A:$A,0)+4-1))</f>
        <v>0.9923611111111111</v>
      </c>
      <c r="J246" s="85" t="str">
        <f>IF(COLUMNS($C246:J246)&gt;$K246*2,"",INDEX('NOAA Tides Rangiroa'!$D:$D,MATCH($A246,'NOAA Tides Rangiroa'!$A:$A,0)+4-1))</f>
        <v>H</v>
      </c>
      <c r="K246" s="84">
        <f>COUNTIF('NOAA Tides Rangiroa'!A:A,A246)</f>
        <v>4</v>
      </c>
    </row>
    <row r="247" spans="1:11" ht="12.75">
      <c r="A247" s="18">
        <v>41885</v>
      </c>
      <c r="B247" s="85" t="str">
        <f>IF(COLUMNS(B247:$B247)&gt;1,"",INDEX('NOAA Tides Rangiroa'!$B:$B,MATCH($A247,'NOAA Tides Rangiroa'!$A:$A,0)+COLUMNS(B247:$B247)-1))</f>
        <v>Wed</v>
      </c>
      <c r="C247" s="85">
        <f>IF(COLUMNS($C247:C247)&gt;$K247*2,"",INDEX('NOAA Tides Rangiroa'!$C:$C,MATCH($A247,'NOAA Tides Rangiroa'!$A:$A,0)+1-1))</f>
        <v>0.26180555555555557</v>
      </c>
      <c r="D247" s="85" t="str">
        <f>IF(COLUMNS($C247:D247)&gt;$K247*2,"",INDEX('NOAA Tides Rangiroa'!$D:$D,MATCH($A247,'NOAA Tides Rangiroa'!$A:$A,0)+1-1))</f>
        <v>L</v>
      </c>
      <c r="E247" s="85">
        <f>IF(COLUMNS($C247:E247)&gt;$K247*2,"",INDEX('NOAA Tides Rangiroa'!$C:$C,MATCH($A247,'NOAA Tides Rangiroa'!$A:$A,0)+2-1))</f>
        <v>0.5166666666666667</v>
      </c>
      <c r="F247" s="85" t="str">
        <f>IF(COLUMNS($C247:F247)&gt;$K247*2,"",INDEX('NOAA Tides Rangiroa'!$D:$D,MATCH($A247,'NOAA Tides Rangiroa'!$A:$A,0)+2-1))</f>
        <v>H</v>
      </c>
      <c r="G247" s="85">
        <f>IF(COLUMNS($C247:G247)&gt;$K247*2,"",INDEX('NOAA Tides Rangiroa'!$C:$C,MATCH($A247,'NOAA Tides Rangiroa'!$A:$A,0)+3-1))</f>
        <v>0.7715277777777777</v>
      </c>
      <c r="H247" s="85" t="str">
        <f>IF(COLUMNS($C247:H247)&gt;$K247*2,"",INDEX('NOAA Tides Rangiroa'!$D:$D,MATCH($A247,'NOAA Tides Rangiroa'!$A:$A,0)+3-1))</f>
        <v>L</v>
      </c>
      <c r="I247" s="85" t="str">
        <f>IF(COLUMNS($C247:I247)&gt;$K247*2,"",INDEX('NOAA Tides Rangiroa'!$C:$C,MATCH($A247,'NOAA Tides Rangiroa'!$A:$A,0)+4-1))</f>
        <v/>
      </c>
      <c r="J247" s="85" t="str">
        <f>IF(COLUMNS($C247:J247)&gt;$K247*2,"",INDEX('NOAA Tides Rangiroa'!$D:$D,MATCH($A247,'NOAA Tides Rangiroa'!$A:$A,0)+4-1))</f>
        <v/>
      </c>
      <c r="K247" s="84">
        <f>COUNTIF('NOAA Tides Rangiroa'!A:A,A247)</f>
        <v>3</v>
      </c>
    </row>
    <row r="248" spans="1:11" ht="12.75">
      <c r="A248" s="18">
        <v>41886</v>
      </c>
      <c r="B248" s="85" t="str">
        <f>IF(COLUMNS(B248:$B248)&gt;1,"",INDEX('NOAA Tides Rangiroa'!$B:$B,MATCH($A248,'NOAA Tides Rangiroa'!$A:$A,0)+COLUMNS(B248:$B248)-1))</f>
        <v>Thu</v>
      </c>
      <c r="C248" s="85">
        <f>IF(COLUMNS($C248:C248)&gt;$K248*2,"",INDEX('NOAA Tides Rangiroa'!$C:$C,MATCH($A248,'NOAA Tides Rangiroa'!$A:$A,0)+1-1))</f>
        <v>0.03263888888888889</v>
      </c>
      <c r="D248" s="85" t="str">
        <f>IF(COLUMNS($C248:D248)&gt;$K248*2,"",INDEX('NOAA Tides Rangiroa'!$D:$D,MATCH($A248,'NOAA Tides Rangiroa'!$A:$A,0)+1-1))</f>
        <v>H</v>
      </c>
      <c r="E248" s="85">
        <f>IF(COLUMNS($C248:E248)&gt;$K248*2,"",INDEX('NOAA Tides Rangiroa'!$C:$C,MATCH($A248,'NOAA Tides Rangiroa'!$A:$A,0)+2-1))</f>
        <v>0.30069444444444443</v>
      </c>
      <c r="F248" s="85" t="str">
        <f>IF(COLUMNS($C248:F248)&gt;$K248*2,"",INDEX('NOAA Tides Rangiroa'!$D:$D,MATCH($A248,'NOAA Tides Rangiroa'!$A:$A,0)+2-1))</f>
        <v>L</v>
      </c>
      <c r="G248" s="85">
        <f>IF(COLUMNS($C248:G248)&gt;$K248*2,"",INDEX('NOAA Tides Rangiroa'!$C:$C,MATCH($A248,'NOAA Tides Rangiroa'!$A:$A,0)+3-1))</f>
        <v>0.5555555555555556</v>
      </c>
      <c r="H248" s="85" t="str">
        <f>IF(COLUMNS($C248:H248)&gt;$K248*2,"",INDEX('NOAA Tides Rangiroa'!$D:$D,MATCH($A248,'NOAA Tides Rangiroa'!$A:$A,0)+3-1))</f>
        <v>H</v>
      </c>
      <c r="I248" s="85">
        <f>IF(COLUMNS($C248:I248)&gt;$K248*2,"",INDEX('NOAA Tides Rangiroa'!$C:$C,MATCH($A248,'NOAA Tides Rangiroa'!$A:$A,0)+4-1))</f>
        <v>0.811111111111111</v>
      </c>
      <c r="J248" s="85" t="str">
        <f>IF(COLUMNS($C248:J248)&gt;$K248*2,"",INDEX('NOAA Tides Rangiroa'!$D:$D,MATCH($A248,'NOAA Tides Rangiroa'!$A:$A,0)+4-1))</f>
        <v>L</v>
      </c>
      <c r="K248" s="84">
        <f>COUNTIF('NOAA Tides Rangiroa'!A:A,A248)</f>
        <v>4</v>
      </c>
    </row>
    <row r="249" spans="1:11" ht="12.75">
      <c r="A249" s="18">
        <v>41887</v>
      </c>
      <c r="B249" s="85" t="str">
        <f>IF(COLUMNS(B249:$B249)&gt;1,"",INDEX('NOAA Tides Rangiroa'!$B:$B,MATCH($A249,'NOAA Tides Rangiroa'!$A:$A,0)+COLUMNS(B249:$B249)-1))</f>
        <v>Fri</v>
      </c>
      <c r="C249" s="85">
        <f>IF(COLUMNS($C249:C249)&gt;$K249*2,"",INDEX('NOAA Tides Rangiroa'!$C:$C,MATCH($A249,'NOAA Tides Rangiroa'!$A:$A,0)+1-1))</f>
        <v>0.07083333333333333</v>
      </c>
      <c r="D249" s="85" t="str">
        <f>IF(COLUMNS($C249:D249)&gt;$K249*2,"",INDEX('NOAA Tides Rangiroa'!$D:$D,MATCH($A249,'NOAA Tides Rangiroa'!$A:$A,0)+1-1))</f>
        <v>H</v>
      </c>
      <c r="E249" s="85">
        <f>IF(COLUMNS($C249:E249)&gt;$K249*2,"",INDEX('NOAA Tides Rangiroa'!$C:$C,MATCH($A249,'NOAA Tides Rangiroa'!$A:$A,0)+2-1))</f>
        <v>0.33819444444444446</v>
      </c>
      <c r="F249" s="85" t="str">
        <f>IF(COLUMNS($C249:F249)&gt;$K249*2,"",INDEX('NOAA Tides Rangiroa'!$D:$D,MATCH($A249,'NOAA Tides Rangiroa'!$A:$A,0)+2-1))</f>
        <v>L</v>
      </c>
      <c r="G249" s="85">
        <f>IF(COLUMNS($C249:G249)&gt;$K249*2,"",INDEX('NOAA Tides Rangiroa'!$C:$C,MATCH($A249,'NOAA Tides Rangiroa'!$A:$A,0)+3-1))</f>
        <v>0.59375</v>
      </c>
      <c r="H249" s="85" t="str">
        <f>IF(COLUMNS($C249:H249)&gt;$K249*2,"",INDEX('NOAA Tides Rangiroa'!$D:$D,MATCH($A249,'NOAA Tides Rangiroa'!$A:$A,0)+3-1))</f>
        <v>H</v>
      </c>
      <c r="I249" s="85">
        <f>IF(COLUMNS($C249:I249)&gt;$K249*2,"",INDEX('NOAA Tides Rangiroa'!$C:$C,MATCH($A249,'NOAA Tides Rangiroa'!$A:$A,0)+4-1))</f>
        <v>0.8493055555555555</v>
      </c>
      <c r="J249" s="85" t="str">
        <f>IF(COLUMNS($C249:J249)&gt;$K249*2,"",INDEX('NOAA Tides Rangiroa'!$D:$D,MATCH($A249,'NOAA Tides Rangiroa'!$A:$A,0)+4-1))</f>
        <v>L</v>
      </c>
      <c r="K249" s="84">
        <f>COUNTIF('NOAA Tides Rangiroa'!A:A,A249)</f>
        <v>4</v>
      </c>
    </row>
    <row r="250" spans="1:11" ht="12.75">
      <c r="A250" s="18">
        <v>41888</v>
      </c>
      <c r="B250" s="85" t="str">
        <f>IF(COLUMNS(B250:$B250)&gt;1,"",INDEX('NOAA Tides Rangiroa'!$B:$B,MATCH($A250,'NOAA Tides Rangiroa'!$A:$A,0)+COLUMNS(B250:$B250)-1))</f>
        <v>Sat</v>
      </c>
      <c r="C250" s="85">
        <f>IF(COLUMNS($C250:C250)&gt;$K250*2,"",INDEX('NOAA Tides Rangiroa'!$C:$C,MATCH($A250,'NOAA Tides Rangiroa'!$A:$A,0)+1-1))</f>
        <v>0.10833333333333334</v>
      </c>
      <c r="D250" s="85" t="str">
        <f>IF(COLUMNS($C250:D250)&gt;$K250*2,"",INDEX('NOAA Tides Rangiroa'!$D:$D,MATCH($A250,'NOAA Tides Rangiroa'!$A:$A,0)+1-1))</f>
        <v>H</v>
      </c>
      <c r="E250" s="85">
        <f>IF(COLUMNS($C250:E250)&gt;$K250*2,"",INDEX('NOAA Tides Rangiroa'!$C:$C,MATCH($A250,'NOAA Tides Rangiroa'!$A:$A,0)+2-1))</f>
        <v>0.3743055555555555</v>
      </c>
      <c r="F250" s="85" t="str">
        <f>IF(COLUMNS($C250:F250)&gt;$K250*2,"",INDEX('NOAA Tides Rangiroa'!$D:$D,MATCH($A250,'NOAA Tides Rangiroa'!$A:$A,0)+2-1))</f>
        <v>L</v>
      </c>
      <c r="G250" s="85">
        <f>IF(COLUMNS($C250:G250)&gt;$K250*2,"",INDEX('NOAA Tides Rangiroa'!$C:$C,MATCH($A250,'NOAA Tides Rangiroa'!$A:$A,0)+3-1))</f>
        <v>0.6298611111111111</v>
      </c>
      <c r="H250" s="85" t="str">
        <f>IF(COLUMNS($C250:H250)&gt;$K250*2,"",INDEX('NOAA Tides Rangiroa'!$D:$D,MATCH($A250,'NOAA Tides Rangiroa'!$A:$A,0)+3-1))</f>
        <v>H</v>
      </c>
      <c r="I250" s="85">
        <f>IF(COLUMNS($C250:I250)&gt;$K250*2,"",INDEX('NOAA Tides Rangiroa'!$C:$C,MATCH($A250,'NOAA Tides Rangiroa'!$A:$A,0)+4-1))</f>
        <v>0.8861111111111111</v>
      </c>
      <c r="J250" s="85" t="str">
        <f>IF(COLUMNS($C250:J250)&gt;$K250*2,"",INDEX('NOAA Tides Rangiroa'!$D:$D,MATCH($A250,'NOAA Tides Rangiroa'!$A:$A,0)+4-1))</f>
        <v>L</v>
      </c>
      <c r="K250" s="84">
        <f>COUNTIF('NOAA Tides Rangiroa'!A:A,A250)</f>
        <v>4</v>
      </c>
    </row>
    <row r="251" spans="1:11" ht="12.75">
      <c r="A251" s="18">
        <v>41889</v>
      </c>
      <c r="B251" s="85" t="str">
        <f>IF(COLUMNS(B251:$B251)&gt;1,"",INDEX('NOAA Tides Rangiroa'!$B:$B,MATCH($A251,'NOAA Tides Rangiroa'!$A:$A,0)+COLUMNS(B251:$B251)-1))</f>
        <v>Sun</v>
      </c>
      <c r="C251" s="85">
        <f>IF(COLUMNS($C251:C251)&gt;$K251*2,"",INDEX('NOAA Tides Rangiroa'!$C:$C,MATCH($A251,'NOAA Tides Rangiroa'!$A:$A,0)+1-1))</f>
        <v>0.14444444444444446</v>
      </c>
      <c r="D251" s="85" t="str">
        <f>IF(COLUMNS($C251:D251)&gt;$K251*2,"",INDEX('NOAA Tides Rangiroa'!$D:$D,MATCH($A251,'NOAA Tides Rangiroa'!$A:$A,0)+1-1))</f>
        <v>H</v>
      </c>
      <c r="E251" s="85">
        <f>IF(COLUMNS($C251:E251)&gt;$K251*2,"",INDEX('NOAA Tides Rangiroa'!$C:$C,MATCH($A251,'NOAA Tides Rangiroa'!$A:$A,0)+2-1))</f>
        <v>0.40972222222222227</v>
      </c>
      <c r="F251" s="85" t="str">
        <f>IF(COLUMNS($C251:F251)&gt;$K251*2,"",INDEX('NOAA Tides Rangiroa'!$D:$D,MATCH($A251,'NOAA Tides Rangiroa'!$A:$A,0)+2-1))</f>
        <v>L</v>
      </c>
      <c r="G251" s="85">
        <f>IF(COLUMNS($C251:G251)&gt;$K251*2,"",INDEX('NOAA Tides Rangiroa'!$C:$C,MATCH($A251,'NOAA Tides Rangiroa'!$A:$A,0)+3-1))</f>
        <v>0.6659722222222222</v>
      </c>
      <c r="H251" s="85" t="str">
        <f>IF(COLUMNS($C251:H251)&gt;$K251*2,"",INDEX('NOAA Tides Rangiroa'!$D:$D,MATCH($A251,'NOAA Tides Rangiroa'!$A:$A,0)+3-1))</f>
        <v>H</v>
      </c>
      <c r="I251" s="85">
        <f>IF(COLUMNS($C251:I251)&gt;$K251*2,"",INDEX('NOAA Tides Rangiroa'!$C:$C,MATCH($A251,'NOAA Tides Rangiroa'!$A:$A,0)+4-1))</f>
        <v>0.9236111111111112</v>
      </c>
      <c r="J251" s="85" t="str">
        <f>IF(COLUMNS($C251:J251)&gt;$K251*2,"",INDEX('NOAA Tides Rangiroa'!$D:$D,MATCH($A251,'NOAA Tides Rangiroa'!$A:$A,0)+4-1))</f>
        <v>L</v>
      </c>
      <c r="K251" s="84">
        <f>COUNTIF('NOAA Tides Rangiroa'!A:A,A251)</f>
        <v>4</v>
      </c>
    </row>
    <row r="252" spans="1:11" ht="12.75">
      <c r="A252" s="18">
        <v>41890</v>
      </c>
      <c r="B252" s="85" t="str">
        <f>IF(COLUMNS(B252:$B252)&gt;1,"",INDEX('NOAA Tides Rangiroa'!$B:$B,MATCH($A252,'NOAA Tides Rangiroa'!$A:$A,0)+COLUMNS(B252:$B252)-1))</f>
        <v>Mon</v>
      </c>
      <c r="C252" s="85">
        <f>IF(COLUMNS($C252:C252)&gt;$K252*2,"",INDEX('NOAA Tides Rangiroa'!$C:$C,MATCH($A252,'NOAA Tides Rangiroa'!$A:$A,0)+1-1))</f>
        <v>0.18055555555555555</v>
      </c>
      <c r="D252" s="85" t="str">
        <f>IF(COLUMNS($C252:D252)&gt;$K252*2,"",INDEX('NOAA Tides Rangiroa'!$D:$D,MATCH($A252,'NOAA Tides Rangiroa'!$A:$A,0)+1-1))</f>
        <v>H</v>
      </c>
      <c r="E252" s="85">
        <f>IF(COLUMNS($C252:E252)&gt;$K252*2,"",INDEX('NOAA Tides Rangiroa'!$C:$C,MATCH($A252,'NOAA Tides Rangiroa'!$A:$A,0)+2-1))</f>
        <v>0.4444444444444444</v>
      </c>
      <c r="F252" s="85" t="str">
        <f>IF(COLUMNS($C252:F252)&gt;$K252*2,"",INDEX('NOAA Tides Rangiroa'!$D:$D,MATCH($A252,'NOAA Tides Rangiroa'!$A:$A,0)+2-1))</f>
        <v>L</v>
      </c>
      <c r="G252" s="85">
        <f>IF(COLUMNS($C252:G252)&gt;$K252*2,"",INDEX('NOAA Tides Rangiroa'!$C:$C,MATCH($A252,'NOAA Tides Rangiroa'!$A:$A,0)+3-1))</f>
        <v>0.7020833333333334</v>
      </c>
      <c r="H252" s="85" t="str">
        <f>IF(COLUMNS($C252:H252)&gt;$K252*2,"",INDEX('NOAA Tides Rangiroa'!$D:$D,MATCH($A252,'NOAA Tides Rangiroa'!$A:$A,0)+3-1))</f>
        <v>H</v>
      </c>
      <c r="I252" s="85">
        <f>IF(COLUMNS($C252:I252)&gt;$K252*2,"",INDEX('NOAA Tides Rangiroa'!$C:$C,MATCH($A252,'NOAA Tides Rangiroa'!$A:$A,0)+4-1))</f>
        <v>0.9604166666666667</v>
      </c>
      <c r="J252" s="85" t="str">
        <f>IF(COLUMNS($C252:J252)&gt;$K252*2,"",INDEX('NOAA Tides Rangiroa'!$D:$D,MATCH($A252,'NOAA Tides Rangiroa'!$A:$A,0)+4-1))</f>
        <v>L</v>
      </c>
      <c r="K252" s="84">
        <f>COUNTIF('NOAA Tides Rangiroa'!A:A,A252)</f>
        <v>4</v>
      </c>
    </row>
    <row r="253" spans="1:11" ht="12.75">
      <c r="A253" s="18">
        <v>41891</v>
      </c>
      <c r="B253" s="85" t="str">
        <f>IF(COLUMNS(B253:$B253)&gt;1,"",INDEX('NOAA Tides Rangiroa'!$B:$B,MATCH($A253,'NOAA Tides Rangiroa'!$A:$A,0)+COLUMNS(B253:$B253)-1))</f>
        <v>Tue</v>
      </c>
      <c r="C253" s="85">
        <f>IF(COLUMNS($C253:C253)&gt;$K253*2,"",INDEX('NOAA Tides Rangiroa'!$C:$C,MATCH($A253,'NOAA Tides Rangiroa'!$A:$A,0)+1-1))</f>
        <v>0.21736111111111112</v>
      </c>
      <c r="D253" s="85" t="str">
        <f>IF(COLUMNS($C253:D253)&gt;$K253*2,"",INDEX('NOAA Tides Rangiroa'!$D:$D,MATCH($A253,'NOAA Tides Rangiroa'!$A:$A,0)+1-1))</f>
        <v>H</v>
      </c>
      <c r="E253" s="85">
        <f>IF(COLUMNS($C253:E253)&gt;$K253*2,"",INDEX('NOAA Tides Rangiroa'!$C:$C,MATCH($A253,'NOAA Tides Rangiroa'!$A:$A,0)+2-1))</f>
        <v>0.4798611111111111</v>
      </c>
      <c r="F253" s="85" t="str">
        <f>IF(COLUMNS($C253:F253)&gt;$K253*2,"",INDEX('NOAA Tides Rangiroa'!$D:$D,MATCH($A253,'NOAA Tides Rangiroa'!$A:$A,0)+2-1))</f>
        <v>L</v>
      </c>
      <c r="G253" s="85">
        <f>IF(COLUMNS($C253:G253)&gt;$K253*2,"",INDEX('NOAA Tides Rangiroa'!$C:$C,MATCH($A253,'NOAA Tides Rangiroa'!$A:$A,0)+3-1))</f>
        <v>0.7381944444444444</v>
      </c>
      <c r="H253" s="85" t="str">
        <f>IF(COLUMNS($C253:H253)&gt;$K253*2,"",INDEX('NOAA Tides Rangiroa'!$D:$D,MATCH($A253,'NOAA Tides Rangiroa'!$A:$A,0)+3-1))</f>
        <v>H</v>
      </c>
      <c r="I253" s="85">
        <f>IF(COLUMNS($C253:I253)&gt;$K253*2,"",INDEX('NOAA Tides Rangiroa'!$C:$C,MATCH($A253,'NOAA Tides Rangiroa'!$A:$A,0)+4-1))</f>
        <v>0.998611111111111</v>
      </c>
      <c r="J253" s="85" t="str">
        <f>IF(COLUMNS($C253:J253)&gt;$K253*2,"",INDEX('NOAA Tides Rangiroa'!$D:$D,MATCH($A253,'NOAA Tides Rangiroa'!$A:$A,0)+4-1))</f>
        <v>L</v>
      </c>
      <c r="K253" s="84">
        <f>COUNTIF('NOAA Tides Rangiroa'!A:A,A253)</f>
        <v>4</v>
      </c>
    </row>
    <row r="254" spans="1:11" ht="12.75">
      <c r="A254" s="18">
        <v>41892</v>
      </c>
      <c r="B254" s="85" t="str">
        <f>IF(COLUMNS(B254:$B254)&gt;1,"",INDEX('NOAA Tides Rangiroa'!$B:$B,MATCH($A254,'NOAA Tides Rangiroa'!$A:$A,0)+COLUMNS(B254:$B254)-1))</f>
        <v>Wed</v>
      </c>
      <c r="C254" s="85">
        <f>IF(COLUMNS($C254:C254)&gt;$K254*2,"",INDEX('NOAA Tides Rangiroa'!$C:$C,MATCH($A254,'NOAA Tides Rangiroa'!$A:$A,0)+1-1))</f>
        <v>0.25416666666666665</v>
      </c>
      <c r="D254" s="85" t="str">
        <f>IF(COLUMNS($C254:D254)&gt;$K254*2,"",INDEX('NOAA Tides Rangiroa'!$D:$D,MATCH($A254,'NOAA Tides Rangiroa'!$A:$A,0)+1-1))</f>
        <v>H</v>
      </c>
      <c r="E254" s="85">
        <f>IF(COLUMNS($C254:E254)&gt;$K254*2,"",INDEX('NOAA Tides Rangiroa'!$C:$C,MATCH($A254,'NOAA Tides Rangiroa'!$A:$A,0)+2-1))</f>
        <v>0.5166666666666667</v>
      </c>
      <c r="F254" s="85" t="str">
        <f>IF(COLUMNS($C254:F254)&gt;$K254*2,"",INDEX('NOAA Tides Rangiroa'!$D:$D,MATCH($A254,'NOAA Tides Rangiroa'!$A:$A,0)+2-1))</f>
        <v>L</v>
      </c>
      <c r="G254" s="85">
        <f>IF(COLUMNS($C254:G254)&gt;$K254*2,"",INDEX('NOAA Tides Rangiroa'!$C:$C,MATCH($A254,'NOAA Tides Rangiroa'!$A:$A,0)+3-1))</f>
        <v>0.7763888888888889</v>
      </c>
      <c r="H254" s="85" t="str">
        <f>IF(COLUMNS($C254:H254)&gt;$K254*2,"",INDEX('NOAA Tides Rangiroa'!$D:$D,MATCH($A254,'NOAA Tides Rangiroa'!$A:$A,0)+3-1))</f>
        <v>H</v>
      </c>
      <c r="I254" s="85" t="str">
        <f>IF(COLUMNS($C254:I254)&gt;$K254*2,"",INDEX('NOAA Tides Rangiroa'!$C:$C,MATCH($A254,'NOAA Tides Rangiroa'!$A:$A,0)+4-1))</f>
        <v/>
      </c>
      <c r="J254" s="85" t="str">
        <f>IF(COLUMNS($C254:J254)&gt;$K254*2,"",INDEX('NOAA Tides Rangiroa'!$D:$D,MATCH($A254,'NOAA Tides Rangiroa'!$A:$A,0)+4-1))</f>
        <v/>
      </c>
      <c r="K254" s="84">
        <f>COUNTIF('NOAA Tides Rangiroa'!A:A,A254)</f>
        <v>3</v>
      </c>
    </row>
    <row r="255" spans="1:11" ht="12.75">
      <c r="A255" s="18">
        <v>41893</v>
      </c>
      <c r="B255" s="85" t="str">
        <f>IF(COLUMNS(B255:$B255)&gt;1,"",INDEX('NOAA Tides Rangiroa'!$B:$B,MATCH($A255,'NOAA Tides Rangiroa'!$A:$A,0)+COLUMNS(B255:$B255)-1))</f>
        <v>Thu</v>
      </c>
      <c r="C255" s="85">
        <f>IF(COLUMNS($C255:C255)&gt;$K255*2,"",INDEX('NOAA Tides Rangiroa'!$C:$C,MATCH($A255,'NOAA Tides Rangiroa'!$A:$A,0)+1-1))</f>
        <v>0.0375</v>
      </c>
      <c r="D255" s="85" t="str">
        <f>IF(COLUMNS($C255:D255)&gt;$K255*2,"",INDEX('NOAA Tides Rangiroa'!$D:$D,MATCH($A255,'NOAA Tides Rangiroa'!$A:$A,0)+1-1))</f>
        <v>L</v>
      </c>
      <c r="E255" s="85">
        <f>IF(COLUMNS($C255:E255)&gt;$K255*2,"",INDEX('NOAA Tides Rangiroa'!$C:$C,MATCH($A255,'NOAA Tides Rangiroa'!$A:$A,0)+2-1))</f>
        <v>0.29305555555555557</v>
      </c>
      <c r="F255" s="85" t="str">
        <f>IF(COLUMNS($C255:F255)&gt;$K255*2,"",INDEX('NOAA Tides Rangiroa'!$D:$D,MATCH($A255,'NOAA Tides Rangiroa'!$A:$A,0)+2-1))</f>
        <v>H</v>
      </c>
      <c r="G255" s="85">
        <f>IF(COLUMNS($C255:G255)&gt;$K255*2,"",INDEX('NOAA Tides Rangiroa'!$C:$C,MATCH($A255,'NOAA Tides Rangiroa'!$A:$A,0)+3-1))</f>
        <v>0.5541666666666667</v>
      </c>
      <c r="H255" s="85" t="str">
        <f>IF(COLUMNS($C255:H255)&gt;$K255*2,"",INDEX('NOAA Tides Rangiroa'!$D:$D,MATCH($A255,'NOAA Tides Rangiroa'!$A:$A,0)+3-1))</f>
        <v>L</v>
      </c>
      <c r="I255" s="85">
        <f>IF(COLUMNS($C255:I255)&gt;$K255*2,"",INDEX('NOAA Tides Rangiroa'!$C:$C,MATCH($A255,'NOAA Tides Rangiroa'!$A:$A,0)+4-1))</f>
        <v>0.8152777777777778</v>
      </c>
      <c r="J255" s="85" t="str">
        <f>IF(COLUMNS($C255:J255)&gt;$K255*2,"",INDEX('NOAA Tides Rangiroa'!$D:$D,MATCH($A255,'NOAA Tides Rangiroa'!$A:$A,0)+4-1))</f>
        <v>H</v>
      </c>
      <c r="K255" s="84">
        <f>COUNTIF('NOAA Tides Rangiroa'!A:A,A255)</f>
        <v>4</v>
      </c>
    </row>
    <row r="256" spans="1:11" ht="12.75">
      <c r="A256" s="18">
        <v>41894</v>
      </c>
      <c r="B256" s="85" t="str">
        <f>IF(COLUMNS(B256:$B256)&gt;1,"",INDEX('NOAA Tides Rangiroa'!$B:$B,MATCH($A256,'NOAA Tides Rangiroa'!$A:$A,0)+COLUMNS(B256:$B256)-1))</f>
        <v>Fri</v>
      </c>
      <c r="C256" s="85">
        <f>IF(COLUMNS($C256:C256)&gt;$K256*2,"",INDEX('NOAA Tides Rangiroa'!$C:$C,MATCH($A256,'NOAA Tides Rangiroa'!$A:$A,0)+1-1))</f>
        <v>0.07916666666666666</v>
      </c>
      <c r="D256" s="85" t="str">
        <f>IF(COLUMNS($C256:D256)&gt;$K256*2,"",INDEX('NOAA Tides Rangiroa'!$D:$D,MATCH($A256,'NOAA Tides Rangiroa'!$A:$A,0)+1-1))</f>
        <v>L</v>
      </c>
      <c r="E256" s="85">
        <f>IF(COLUMNS($C256:E256)&gt;$K256*2,"",INDEX('NOAA Tides Rangiroa'!$C:$C,MATCH($A256,'NOAA Tides Rangiroa'!$A:$A,0)+2-1))</f>
        <v>0.3333333333333333</v>
      </c>
      <c r="F256" s="85" t="str">
        <f>IF(COLUMNS($C256:F256)&gt;$K256*2,"",INDEX('NOAA Tides Rangiroa'!$D:$D,MATCH($A256,'NOAA Tides Rangiroa'!$A:$A,0)+2-1))</f>
        <v>H</v>
      </c>
      <c r="G256" s="85">
        <f>IF(COLUMNS($C256:G256)&gt;$K256*2,"",INDEX('NOAA Tides Rangiroa'!$C:$C,MATCH($A256,'NOAA Tides Rangiroa'!$A:$A,0)+3-1))</f>
        <v>0.5944444444444444</v>
      </c>
      <c r="H256" s="85" t="str">
        <f>IF(COLUMNS($C256:H256)&gt;$K256*2,"",INDEX('NOAA Tides Rangiroa'!$D:$D,MATCH($A256,'NOAA Tides Rangiroa'!$A:$A,0)+3-1))</f>
        <v>L</v>
      </c>
      <c r="I256" s="85">
        <f>IF(COLUMNS($C256:I256)&gt;$K256*2,"",INDEX('NOAA Tides Rangiroa'!$C:$C,MATCH($A256,'NOAA Tides Rangiroa'!$A:$A,0)+4-1))</f>
        <v>0.8569444444444444</v>
      </c>
      <c r="J256" s="85" t="str">
        <f>IF(COLUMNS($C256:J256)&gt;$K256*2,"",INDEX('NOAA Tides Rangiroa'!$D:$D,MATCH($A256,'NOAA Tides Rangiroa'!$A:$A,0)+4-1))</f>
        <v>H</v>
      </c>
      <c r="K256" s="84">
        <f>COUNTIF('NOAA Tides Rangiroa'!A:A,A256)</f>
        <v>4</v>
      </c>
    </row>
    <row r="257" spans="1:11" ht="12.75">
      <c r="A257" s="18">
        <v>41895</v>
      </c>
      <c r="B257" s="85" t="str">
        <f>IF(COLUMNS(B257:$B257)&gt;1,"",INDEX('NOAA Tides Rangiroa'!$B:$B,MATCH($A257,'NOAA Tides Rangiroa'!$A:$A,0)+COLUMNS(B257:$B257)-1))</f>
        <v>Sat</v>
      </c>
      <c r="C257" s="85">
        <f>IF(COLUMNS($C257:C257)&gt;$K257*2,"",INDEX('NOAA Tides Rangiroa'!$C:$C,MATCH($A257,'NOAA Tides Rangiroa'!$A:$A,0)+1-1))</f>
        <v>0.12222222222222223</v>
      </c>
      <c r="D257" s="85" t="str">
        <f>IF(COLUMNS($C257:D257)&gt;$K257*2,"",INDEX('NOAA Tides Rangiroa'!$D:$D,MATCH($A257,'NOAA Tides Rangiroa'!$A:$A,0)+1-1))</f>
        <v>L</v>
      </c>
      <c r="E257" s="85">
        <f>IF(COLUMNS($C257:E257)&gt;$K257*2,"",INDEX('NOAA Tides Rangiroa'!$C:$C,MATCH($A257,'NOAA Tides Rangiroa'!$A:$A,0)+2-1))</f>
        <v>0.3763888888888889</v>
      </c>
      <c r="F257" s="85" t="str">
        <f>IF(COLUMNS($C257:F257)&gt;$K257*2,"",INDEX('NOAA Tides Rangiroa'!$D:$D,MATCH($A257,'NOAA Tides Rangiroa'!$A:$A,0)+2-1))</f>
        <v>H</v>
      </c>
      <c r="G257" s="85">
        <f>IF(COLUMNS($C257:G257)&gt;$K257*2,"",INDEX('NOAA Tides Rangiroa'!$C:$C,MATCH($A257,'NOAA Tides Rangiroa'!$A:$A,0)+3-1))</f>
        <v>0.6368055555555555</v>
      </c>
      <c r="H257" s="85" t="str">
        <f>IF(COLUMNS($C257:H257)&gt;$K257*2,"",INDEX('NOAA Tides Rangiroa'!$D:$D,MATCH($A257,'NOAA Tides Rangiroa'!$A:$A,0)+3-1))</f>
        <v>L</v>
      </c>
      <c r="I257" s="85">
        <f>IF(COLUMNS($C257:I257)&gt;$K257*2,"",INDEX('NOAA Tides Rangiroa'!$C:$C,MATCH($A257,'NOAA Tides Rangiroa'!$A:$A,0)+4-1))</f>
        <v>0.9006944444444445</v>
      </c>
      <c r="J257" s="85" t="str">
        <f>IF(COLUMNS($C257:J257)&gt;$K257*2,"",INDEX('NOAA Tides Rangiroa'!$D:$D,MATCH($A257,'NOAA Tides Rangiroa'!$A:$A,0)+4-1))</f>
        <v>H</v>
      </c>
      <c r="K257" s="84">
        <f>COUNTIF('NOAA Tides Rangiroa'!A:A,A257)</f>
        <v>4</v>
      </c>
    </row>
    <row r="258" spans="1:11" ht="12.75">
      <c r="A258" s="18">
        <v>41896</v>
      </c>
      <c r="B258" s="85" t="str">
        <f>IF(COLUMNS(B258:$B258)&gt;1,"",INDEX('NOAA Tides Rangiroa'!$B:$B,MATCH($A258,'NOAA Tides Rangiroa'!$A:$A,0)+COLUMNS(B258:$B258)-1))</f>
        <v>Sun</v>
      </c>
      <c r="C258" s="85">
        <f>IF(COLUMNS($C258:C258)&gt;$K258*2,"",INDEX('NOAA Tides Rangiroa'!$C:$C,MATCH($A258,'NOAA Tides Rangiroa'!$A:$A,0)+1-1))</f>
        <v>0.16805555555555554</v>
      </c>
      <c r="D258" s="85" t="str">
        <f>IF(COLUMNS($C258:D258)&gt;$K258*2,"",INDEX('NOAA Tides Rangiroa'!$D:$D,MATCH($A258,'NOAA Tides Rangiroa'!$A:$A,0)+1-1))</f>
        <v>L</v>
      </c>
      <c r="E258" s="85">
        <f>IF(COLUMNS($C258:E258)&gt;$K258*2,"",INDEX('NOAA Tides Rangiroa'!$C:$C,MATCH($A258,'NOAA Tides Rangiroa'!$A:$A,0)+2-1))</f>
        <v>0.4222222222222222</v>
      </c>
      <c r="F258" s="85" t="str">
        <f>IF(COLUMNS($C258:F258)&gt;$K258*2,"",INDEX('NOAA Tides Rangiroa'!$D:$D,MATCH($A258,'NOAA Tides Rangiroa'!$A:$A,0)+2-1))</f>
        <v>H</v>
      </c>
      <c r="G258" s="85">
        <f>IF(COLUMNS($C258:G258)&gt;$K258*2,"",INDEX('NOAA Tides Rangiroa'!$C:$C,MATCH($A258,'NOAA Tides Rangiroa'!$A:$A,0)+3-1))</f>
        <v>0.68125</v>
      </c>
      <c r="H258" s="85" t="str">
        <f>IF(COLUMNS($C258:H258)&gt;$K258*2,"",INDEX('NOAA Tides Rangiroa'!$D:$D,MATCH($A258,'NOAA Tides Rangiroa'!$A:$A,0)+3-1))</f>
        <v>L</v>
      </c>
      <c r="I258" s="85">
        <f>IF(COLUMNS($C258:I258)&gt;$K258*2,"",INDEX('NOAA Tides Rangiroa'!$C:$C,MATCH($A258,'NOAA Tides Rangiroa'!$A:$A,0)+4-1))</f>
        <v>0.9458333333333333</v>
      </c>
      <c r="J258" s="85" t="str">
        <f>IF(COLUMNS($C258:J258)&gt;$K258*2,"",INDEX('NOAA Tides Rangiroa'!$D:$D,MATCH($A258,'NOAA Tides Rangiroa'!$A:$A,0)+4-1))</f>
        <v>H</v>
      </c>
      <c r="K258" s="84">
        <f>COUNTIF('NOAA Tides Rangiroa'!A:A,A258)</f>
        <v>4</v>
      </c>
    </row>
    <row r="259" spans="1:11" ht="12.75">
      <c r="A259" s="18">
        <v>41897</v>
      </c>
      <c r="B259" s="85" t="str">
        <f>IF(COLUMNS(B259:$B259)&gt;1,"",INDEX('NOAA Tides Rangiroa'!$B:$B,MATCH($A259,'NOAA Tides Rangiroa'!$A:$A,0)+COLUMNS(B259:$B259)-1))</f>
        <v>Mon</v>
      </c>
      <c r="C259" s="85">
        <f>IF(COLUMNS($C259:C259)&gt;$K259*2,"",INDEX('NOAA Tides Rangiroa'!$C:$C,MATCH($A259,'NOAA Tides Rangiroa'!$A:$A,0)+1-1))</f>
        <v>0.2138888888888889</v>
      </c>
      <c r="D259" s="85" t="str">
        <f>IF(COLUMNS($C259:D259)&gt;$K259*2,"",INDEX('NOAA Tides Rangiroa'!$D:$D,MATCH($A259,'NOAA Tides Rangiroa'!$A:$A,0)+1-1))</f>
        <v>L</v>
      </c>
      <c r="E259" s="85">
        <f>IF(COLUMNS($C259:E259)&gt;$K259*2,"",INDEX('NOAA Tides Rangiroa'!$C:$C,MATCH($A259,'NOAA Tides Rangiroa'!$A:$A,0)+2-1))</f>
        <v>0.4673611111111111</v>
      </c>
      <c r="F259" s="85" t="str">
        <f>IF(COLUMNS($C259:F259)&gt;$K259*2,"",INDEX('NOAA Tides Rangiroa'!$D:$D,MATCH($A259,'NOAA Tides Rangiroa'!$A:$A,0)+2-1))</f>
        <v>H</v>
      </c>
      <c r="G259" s="85">
        <f>IF(COLUMNS($C259:G259)&gt;$K259*2,"",INDEX('NOAA Tides Rangiroa'!$C:$C,MATCH($A259,'NOAA Tides Rangiroa'!$A:$A,0)+3-1))</f>
        <v>0.725</v>
      </c>
      <c r="H259" s="85" t="str">
        <f>IF(COLUMNS($C259:H259)&gt;$K259*2,"",INDEX('NOAA Tides Rangiroa'!$D:$D,MATCH($A259,'NOAA Tides Rangiroa'!$A:$A,0)+3-1))</f>
        <v>L</v>
      </c>
      <c r="I259" s="85">
        <f>IF(COLUMNS($C259:I259)&gt;$K259*2,"",INDEX('NOAA Tides Rangiroa'!$C:$C,MATCH($A259,'NOAA Tides Rangiroa'!$A:$A,0)+4-1))</f>
        <v>0.9888888888888889</v>
      </c>
      <c r="J259" s="85" t="str">
        <f>IF(COLUMNS($C259:J259)&gt;$K259*2,"",INDEX('NOAA Tides Rangiroa'!$D:$D,MATCH($A259,'NOAA Tides Rangiroa'!$A:$A,0)+4-1))</f>
        <v>H</v>
      </c>
      <c r="K259" s="84">
        <f>COUNTIF('NOAA Tides Rangiroa'!A:A,A259)</f>
        <v>4</v>
      </c>
    </row>
    <row r="260" spans="1:11" ht="12.75">
      <c r="A260" s="18">
        <v>41898</v>
      </c>
      <c r="B260" s="85" t="str">
        <f>IF(COLUMNS(B260:$B260)&gt;1,"",INDEX('NOAA Tides Rangiroa'!$B:$B,MATCH($A260,'NOAA Tides Rangiroa'!$A:$A,0)+COLUMNS(B260:$B260)-1))</f>
        <v>Tue</v>
      </c>
      <c r="C260" s="85">
        <f>IF(COLUMNS($C260:C260)&gt;$K260*2,"",INDEX('NOAA Tides Rangiroa'!$C:$C,MATCH($A260,'NOAA Tides Rangiroa'!$A:$A,0)+1-1))</f>
        <v>0.2569444444444445</v>
      </c>
      <c r="D260" s="85" t="str">
        <f>IF(COLUMNS($C260:D260)&gt;$K260*2,"",INDEX('NOAA Tides Rangiroa'!$D:$D,MATCH($A260,'NOAA Tides Rangiroa'!$A:$A,0)+1-1))</f>
        <v>L</v>
      </c>
      <c r="E260" s="85">
        <f>IF(COLUMNS($C260:E260)&gt;$K260*2,"",INDEX('NOAA Tides Rangiroa'!$C:$C,MATCH($A260,'NOAA Tides Rangiroa'!$A:$A,0)+2-1))</f>
        <v>0.5097222222222222</v>
      </c>
      <c r="F260" s="85" t="str">
        <f>IF(COLUMNS($C260:F260)&gt;$K260*2,"",INDEX('NOAA Tides Rangiroa'!$D:$D,MATCH($A260,'NOAA Tides Rangiroa'!$A:$A,0)+2-1))</f>
        <v>H</v>
      </c>
      <c r="G260" s="85">
        <f>IF(COLUMNS($C260:G260)&gt;$K260*2,"",INDEX('NOAA Tides Rangiroa'!$C:$C,MATCH($A260,'NOAA Tides Rangiroa'!$A:$A,0)+3-1))</f>
        <v>0.7659722222222222</v>
      </c>
      <c r="H260" s="85" t="str">
        <f>IF(COLUMNS($C260:H260)&gt;$K260*2,"",INDEX('NOAA Tides Rangiroa'!$D:$D,MATCH($A260,'NOAA Tides Rangiroa'!$A:$A,0)+3-1))</f>
        <v>L</v>
      </c>
      <c r="I260" s="85" t="str">
        <f>IF(COLUMNS($C260:I260)&gt;$K260*2,"",INDEX('NOAA Tides Rangiroa'!$C:$C,MATCH($A260,'NOAA Tides Rangiroa'!$A:$A,0)+4-1))</f>
        <v/>
      </c>
      <c r="J260" s="85" t="str">
        <f>IF(COLUMNS($C260:J260)&gt;$K260*2,"",INDEX('NOAA Tides Rangiroa'!$D:$D,MATCH($A260,'NOAA Tides Rangiroa'!$A:$A,0)+4-1))</f>
        <v/>
      </c>
      <c r="K260" s="84">
        <f>COUNTIF('NOAA Tides Rangiroa'!A:A,A260)</f>
        <v>3</v>
      </c>
    </row>
    <row r="261" spans="1:11" ht="12.75">
      <c r="A261" s="18">
        <v>41899</v>
      </c>
      <c r="B261" s="85" t="str">
        <f>IF(COLUMNS(B261:$B261)&gt;1,"",INDEX('NOAA Tides Rangiroa'!$B:$B,MATCH($A261,'NOAA Tides Rangiroa'!$A:$A,0)+COLUMNS(B261:$B261)-1))</f>
        <v>Wed</v>
      </c>
      <c r="C261" s="85">
        <f>IF(COLUMNS($C261:C261)&gt;$K261*2,"",INDEX('NOAA Tides Rangiroa'!$C:$C,MATCH($A261,'NOAA Tides Rangiroa'!$A:$A,0)+1-1))</f>
        <v>0.027777777777777776</v>
      </c>
      <c r="D261" s="85" t="str">
        <f>IF(COLUMNS($C261:D261)&gt;$K261*2,"",INDEX('NOAA Tides Rangiroa'!$D:$D,MATCH($A261,'NOAA Tides Rangiroa'!$A:$A,0)+1-1))</f>
        <v>H</v>
      </c>
      <c r="E261" s="85">
        <f>IF(COLUMNS($C261:E261)&gt;$K261*2,"",INDEX('NOAA Tides Rangiroa'!$C:$C,MATCH($A261,'NOAA Tides Rangiroa'!$A:$A,0)+2-1))</f>
        <v>0.29375</v>
      </c>
      <c r="F261" s="85" t="str">
        <f>IF(COLUMNS($C261:F261)&gt;$K261*2,"",INDEX('NOAA Tides Rangiroa'!$D:$D,MATCH($A261,'NOAA Tides Rangiroa'!$A:$A,0)+2-1))</f>
        <v>L</v>
      </c>
      <c r="G261" s="85">
        <f>IF(COLUMNS($C261:G261)&gt;$K261*2,"",INDEX('NOAA Tides Rangiroa'!$C:$C,MATCH($A261,'NOAA Tides Rangiroa'!$A:$A,0)+3-1))</f>
        <v>0.5465277777777778</v>
      </c>
      <c r="H261" s="85" t="str">
        <f>IF(COLUMNS($C261:H261)&gt;$K261*2,"",INDEX('NOAA Tides Rangiroa'!$D:$D,MATCH($A261,'NOAA Tides Rangiroa'!$A:$A,0)+3-1))</f>
        <v>H</v>
      </c>
      <c r="I261" s="85">
        <f>IF(COLUMNS($C261:I261)&gt;$K261*2,"",INDEX('NOAA Tides Rangiroa'!$C:$C,MATCH($A261,'NOAA Tides Rangiroa'!$A:$A,0)+4-1))</f>
        <v>0.8013888888888889</v>
      </c>
      <c r="J261" s="85" t="str">
        <f>IF(COLUMNS($C261:J261)&gt;$K261*2,"",INDEX('NOAA Tides Rangiroa'!$D:$D,MATCH($A261,'NOAA Tides Rangiroa'!$A:$A,0)+4-1))</f>
        <v>L</v>
      </c>
      <c r="K261" s="84">
        <f>COUNTIF('NOAA Tides Rangiroa'!A:A,A261)</f>
        <v>4</v>
      </c>
    </row>
    <row r="262" spans="1:11" ht="12.75">
      <c r="A262" s="18">
        <v>41900</v>
      </c>
      <c r="B262" s="85" t="str">
        <f>IF(COLUMNS(B262:$B262)&gt;1,"",INDEX('NOAA Tides Rangiroa'!$B:$B,MATCH($A262,'NOAA Tides Rangiroa'!$A:$A,0)+COLUMNS(B262:$B262)-1))</f>
        <v>Thu</v>
      </c>
      <c r="C262" s="85">
        <f>IF(COLUMNS($C262:C262)&gt;$K262*2,"",INDEX('NOAA Tides Rangiroa'!$C:$C,MATCH($A262,'NOAA Tides Rangiroa'!$A:$A,0)+1-1))</f>
        <v>0.06180555555555556</v>
      </c>
      <c r="D262" s="85" t="str">
        <f>IF(COLUMNS($C262:D262)&gt;$K262*2,"",INDEX('NOAA Tides Rangiroa'!$D:$D,MATCH($A262,'NOAA Tides Rangiroa'!$A:$A,0)+1-1))</f>
        <v>H</v>
      </c>
      <c r="E262" s="85">
        <f>IF(COLUMNS($C262:E262)&gt;$K262*2,"",INDEX('NOAA Tides Rangiroa'!$C:$C,MATCH($A262,'NOAA Tides Rangiroa'!$A:$A,0)+2-1))</f>
        <v>0.32569444444444445</v>
      </c>
      <c r="F262" s="85" t="str">
        <f>IF(COLUMNS($C262:F262)&gt;$K262*2,"",INDEX('NOAA Tides Rangiroa'!$D:$D,MATCH($A262,'NOAA Tides Rangiroa'!$A:$A,0)+2-1))</f>
        <v>L</v>
      </c>
      <c r="G262" s="85">
        <f>IF(COLUMNS($C262:G262)&gt;$K262*2,"",INDEX('NOAA Tides Rangiroa'!$C:$C,MATCH($A262,'NOAA Tides Rangiroa'!$A:$A,0)+3-1))</f>
        <v>0.5770833333333333</v>
      </c>
      <c r="H262" s="85" t="str">
        <f>IF(COLUMNS($C262:H262)&gt;$K262*2,"",INDEX('NOAA Tides Rangiroa'!$D:$D,MATCH($A262,'NOAA Tides Rangiroa'!$A:$A,0)+3-1))</f>
        <v>H</v>
      </c>
      <c r="I262" s="85">
        <f>IF(COLUMNS($C262:I262)&gt;$K262*2,"",INDEX('NOAA Tides Rangiroa'!$C:$C,MATCH($A262,'NOAA Tides Rangiroa'!$A:$A,0)+4-1))</f>
        <v>0.8312499999999999</v>
      </c>
      <c r="J262" s="85" t="str">
        <f>IF(COLUMNS($C262:J262)&gt;$K262*2,"",INDEX('NOAA Tides Rangiroa'!$D:$D,MATCH($A262,'NOAA Tides Rangiroa'!$A:$A,0)+4-1))</f>
        <v>L</v>
      </c>
      <c r="K262" s="84">
        <f>COUNTIF('NOAA Tides Rangiroa'!A:A,A262)</f>
        <v>4</v>
      </c>
    </row>
    <row r="263" spans="1:11" ht="12.75">
      <c r="A263" s="18">
        <v>41901</v>
      </c>
      <c r="B263" s="85" t="str">
        <f>IF(COLUMNS(B263:$B263)&gt;1,"",INDEX('NOAA Tides Rangiroa'!$B:$B,MATCH($A263,'NOAA Tides Rangiroa'!$A:$A,0)+COLUMNS(B263:$B263)-1))</f>
        <v>Fri</v>
      </c>
      <c r="C263" s="85">
        <f>IF(COLUMNS($C263:C263)&gt;$K263*2,"",INDEX('NOAA Tides Rangiroa'!$C:$C,MATCH($A263,'NOAA Tides Rangiroa'!$A:$A,0)+1-1))</f>
        <v>0.09027777777777778</v>
      </c>
      <c r="D263" s="85" t="str">
        <f>IF(COLUMNS($C263:D263)&gt;$K263*2,"",INDEX('NOAA Tides Rangiroa'!$D:$D,MATCH($A263,'NOAA Tides Rangiroa'!$A:$A,0)+1-1))</f>
        <v>H</v>
      </c>
      <c r="E263" s="85">
        <f>IF(COLUMNS($C263:E263)&gt;$K263*2,"",INDEX('NOAA Tides Rangiroa'!$C:$C,MATCH($A263,'NOAA Tides Rangiroa'!$A:$A,0)+2-1))</f>
        <v>0.3527777777777778</v>
      </c>
      <c r="F263" s="85" t="str">
        <f>IF(COLUMNS($C263:F263)&gt;$K263*2,"",INDEX('NOAA Tides Rangiroa'!$D:$D,MATCH($A263,'NOAA Tides Rangiroa'!$A:$A,0)+2-1))</f>
        <v>L</v>
      </c>
      <c r="G263" s="85">
        <f>IF(COLUMNS($C263:G263)&gt;$K263*2,"",INDEX('NOAA Tides Rangiroa'!$C:$C,MATCH($A263,'NOAA Tides Rangiroa'!$A:$A,0)+3-1))</f>
        <v>0.6034722222222222</v>
      </c>
      <c r="H263" s="85" t="str">
        <f>IF(COLUMNS($C263:H263)&gt;$K263*2,"",INDEX('NOAA Tides Rangiroa'!$D:$D,MATCH($A263,'NOAA Tides Rangiroa'!$A:$A,0)+3-1))</f>
        <v>H</v>
      </c>
      <c r="I263" s="85">
        <f>IF(COLUMNS($C263:I263)&gt;$K263*2,"",INDEX('NOAA Tides Rangiroa'!$C:$C,MATCH($A263,'NOAA Tides Rangiroa'!$A:$A,0)+4-1))</f>
        <v>0.8583333333333334</v>
      </c>
      <c r="J263" s="85" t="str">
        <f>IF(COLUMNS($C263:J263)&gt;$K263*2,"",INDEX('NOAA Tides Rangiroa'!$D:$D,MATCH($A263,'NOAA Tides Rangiroa'!$A:$A,0)+4-1))</f>
        <v>L</v>
      </c>
      <c r="K263" s="84">
        <f>COUNTIF('NOAA Tides Rangiroa'!A:A,A263)</f>
        <v>4</v>
      </c>
    </row>
    <row r="264" spans="1:11" ht="12.75">
      <c r="A264" s="18">
        <v>41902</v>
      </c>
      <c r="B264" s="85" t="str">
        <f>IF(COLUMNS(B264:$B264)&gt;1,"",INDEX('NOAA Tides Rangiroa'!$B:$B,MATCH($A264,'NOAA Tides Rangiroa'!$A:$A,0)+COLUMNS(B264:$B264)-1))</f>
        <v>Sat</v>
      </c>
      <c r="C264" s="85">
        <f>IF(COLUMNS($C264:C264)&gt;$K264*2,"",INDEX('NOAA Tides Rangiroa'!$C:$C,MATCH($A264,'NOAA Tides Rangiroa'!$A:$A,0)+1-1))</f>
        <v>0.11597222222222221</v>
      </c>
      <c r="D264" s="85" t="str">
        <f>IF(COLUMNS($C264:D264)&gt;$K264*2,"",INDEX('NOAA Tides Rangiroa'!$D:$D,MATCH($A264,'NOAA Tides Rangiroa'!$A:$A,0)+1-1))</f>
        <v>H</v>
      </c>
      <c r="E264" s="85">
        <f>IF(COLUMNS($C264:E264)&gt;$K264*2,"",INDEX('NOAA Tides Rangiroa'!$C:$C,MATCH($A264,'NOAA Tides Rangiroa'!$A:$A,0)+2-1))</f>
        <v>0.3770833333333334</v>
      </c>
      <c r="F264" s="85" t="str">
        <f>IF(COLUMNS($C264:F264)&gt;$K264*2,"",INDEX('NOAA Tides Rangiroa'!$D:$D,MATCH($A264,'NOAA Tides Rangiroa'!$A:$A,0)+2-1))</f>
        <v>L</v>
      </c>
      <c r="G264" s="85">
        <f>IF(COLUMNS($C264:G264)&gt;$K264*2,"",INDEX('NOAA Tides Rangiroa'!$C:$C,MATCH($A264,'NOAA Tides Rangiroa'!$A:$A,0)+3-1))</f>
        <v>0.6277777777777778</v>
      </c>
      <c r="H264" s="85" t="str">
        <f>IF(COLUMNS($C264:H264)&gt;$K264*2,"",INDEX('NOAA Tides Rangiroa'!$D:$D,MATCH($A264,'NOAA Tides Rangiroa'!$A:$A,0)+3-1))</f>
        <v>H</v>
      </c>
      <c r="I264" s="85">
        <f>IF(COLUMNS($C264:I264)&gt;$K264*2,"",INDEX('NOAA Tides Rangiroa'!$C:$C,MATCH($A264,'NOAA Tides Rangiroa'!$A:$A,0)+4-1))</f>
        <v>0.8826388888888889</v>
      </c>
      <c r="J264" s="85" t="str">
        <f>IF(COLUMNS($C264:J264)&gt;$K264*2,"",INDEX('NOAA Tides Rangiroa'!$D:$D,MATCH($A264,'NOAA Tides Rangiroa'!$A:$A,0)+4-1))</f>
        <v>L</v>
      </c>
      <c r="K264" s="84">
        <f>COUNTIF('NOAA Tides Rangiroa'!A:A,A264)</f>
        <v>4</v>
      </c>
    </row>
    <row r="265" spans="1:11" ht="12.75">
      <c r="A265" s="18">
        <v>41903</v>
      </c>
      <c r="B265" s="85" t="str">
        <f>IF(COLUMNS(B265:$B265)&gt;1,"",INDEX('NOAA Tides Rangiroa'!$B:$B,MATCH($A265,'NOAA Tides Rangiroa'!$A:$A,0)+COLUMNS(B265:$B265)-1))</f>
        <v>Sun</v>
      </c>
      <c r="C265" s="85">
        <f>IF(COLUMNS($C265:C265)&gt;$K265*2,"",INDEX('NOAA Tides Rangiroa'!$C:$C,MATCH($A265,'NOAA Tides Rangiroa'!$A:$A,0)+1-1))</f>
        <v>0.14027777777777778</v>
      </c>
      <c r="D265" s="85" t="str">
        <f>IF(COLUMNS($C265:D265)&gt;$K265*2,"",INDEX('NOAA Tides Rangiroa'!$D:$D,MATCH($A265,'NOAA Tides Rangiroa'!$A:$A,0)+1-1))</f>
        <v>H</v>
      </c>
      <c r="E265" s="85">
        <f>IF(COLUMNS($C265:E265)&gt;$K265*2,"",INDEX('NOAA Tides Rangiroa'!$C:$C,MATCH($A265,'NOAA Tides Rangiroa'!$A:$A,0)+2-1))</f>
        <v>0.39999999999999997</v>
      </c>
      <c r="F265" s="85" t="str">
        <f>IF(COLUMNS($C265:F265)&gt;$K265*2,"",INDEX('NOAA Tides Rangiroa'!$D:$D,MATCH($A265,'NOAA Tides Rangiroa'!$A:$A,0)+2-1))</f>
        <v>L</v>
      </c>
      <c r="G265" s="85">
        <f>IF(COLUMNS($C265:G265)&gt;$K265*2,"",INDEX('NOAA Tides Rangiroa'!$C:$C,MATCH($A265,'NOAA Tides Rangiroa'!$A:$A,0)+3-1))</f>
        <v>0.6506944444444445</v>
      </c>
      <c r="H265" s="85" t="str">
        <f>IF(COLUMNS($C265:H265)&gt;$K265*2,"",INDEX('NOAA Tides Rangiroa'!$D:$D,MATCH($A265,'NOAA Tides Rangiroa'!$A:$A,0)+3-1))</f>
        <v>H</v>
      </c>
      <c r="I265" s="85">
        <f>IF(COLUMNS($C265:I265)&gt;$K265*2,"",INDEX('NOAA Tides Rangiroa'!$C:$C,MATCH($A265,'NOAA Tides Rangiroa'!$A:$A,0)+4-1))</f>
        <v>0.9069444444444444</v>
      </c>
      <c r="J265" s="85" t="str">
        <f>IF(COLUMNS($C265:J265)&gt;$K265*2,"",INDEX('NOAA Tides Rangiroa'!$D:$D,MATCH($A265,'NOAA Tides Rangiroa'!$A:$A,0)+4-1))</f>
        <v>L</v>
      </c>
      <c r="K265" s="84">
        <f>COUNTIF('NOAA Tides Rangiroa'!A:A,A265)</f>
        <v>4</v>
      </c>
    </row>
    <row r="266" spans="1:11" ht="12.75">
      <c r="A266" s="18">
        <v>41904</v>
      </c>
      <c r="B266" s="85" t="str">
        <f>IF(COLUMNS(B266:$B266)&gt;1,"",INDEX('NOAA Tides Rangiroa'!$B:$B,MATCH($A266,'NOAA Tides Rangiroa'!$A:$A,0)+COLUMNS(B266:$B266)-1))</f>
        <v>Mon</v>
      </c>
      <c r="C266" s="85">
        <f>IF(COLUMNS($C266:C266)&gt;$K266*2,"",INDEX('NOAA Tides Rangiroa'!$C:$C,MATCH($A266,'NOAA Tides Rangiroa'!$A:$A,0)+1-1))</f>
        <v>0.1638888888888889</v>
      </c>
      <c r="D266" s="85" t="str">
        <f>IF(COLUMNS($C266:D266)&gt;$K266*2,"",INDEX('NOAA Tides Rangiroa'!$D:$D,MATCH($A266,'NOAA Tides Rangiroa'!$A:$A,0)+1-1))</f>
        <v>H</v>
      </c>
      <c r="E266" s="85">
        <f>IF(COLUMNS($C266:E266)&gt;$K266*2,"",INDEX('NOAA Tides Rangiroa'!$C:$C,MATCH($A266,'NOAA Tides Rangiroa'!$A:$A,0)+2-1))</f>
        <v>0.42291666666666666</v>
      </c>
      <c r="F266" s="85" t="str">
        <f>IF(COLUMNS($C266:F266)&gt;$K266*2,"",INDEX('NOAA Tides Rangiroa'!$D:$D,MATCH($A266,'NOAA Tides Rangiroa'!$A:$A,0)+2-1))</f>
        <v>L</v>
      </c>
      <c r="G266" s="85">
        <f>IF(COLUMNS($C266:G266)&gt;$K266*2,"",INDEX('NOAA Tides Rangiroa'!$C:$C,MATCH($A266,'NOAA Tides Rangiroa'!$A:$A,0)+3-1))</f>
        <v>0.6749999999999999</v>
      </c>
      <c r="H266" s="85" t="str">
        <f>IF(COLUMNS($C266:H266)&gt;$K266*2,"",INDEX('NOAA Tides Rangiroa'!$D:$D,MATCH($A266,'NOAA Tides Rangiroa'!$A:$A,0)+3-1))</f>
        <v>H</v>
      </c>
      <c r="I266" s="85">
        <f>IF(COLUMNS($C266:I266)&gt;$K266*2,"",INDEX('NOAA Tides Rangiroa'!$C:$C,MATCH($A266,'NOAA Tides Rangiroa'!$A:$A,0)+4-1))</f>
        <v>0.9319444444444445</v>
      </c>
      <c r="J266" s="85" t="str">
        <f>IF(COLUMNS($C266:J266)&gt;$K266*2,"",INDEX('NOAA Tides Rangiroa'!$D:$D,MATCH($A266,'NOAA Tides Rangiroa'!$A:$A,0)+4-1))</f>
        <v>L</v>
      </c>
      <c r="K266" s="84">
        <f>COUNTIF('NOAA Tides Rangiroa'!A:A,A266)</f>
        <v>4</v>
      </c>
    </row>
    <row r="267" spans="1:11" ht="12.75">
      <c r="A267" s="18">
        <v>41905</v>
      </c>
      <c r="B267" s="85" t="str">
        <f>IF(COLUMNS(B267:$B267)&gt;1,"",INDEX('NOAA Tides Rangiroa'!$B:$B,MATCH($A267,'NOAA Tides Rangiroa'!$A:$A,0)+COLUMNS(B267:$B267)-1))</f>
        <v>Tue</v>
      </c>
      <c r="C267" s="85">
        <f>IF(COLUMNS($C267:C267)&gt;$K267*2,"",INDEX('NOAA Tides Rangiroa'!$C:$C,MATCH($A267,'NOAA Tides Rangiroa'!$A:$A,0)+1-1))</f>
        <v>0.18819444444444444</v>
      </c>
      <c r="D267" s="85" t="str">
        <f>IF(COLUMNS($C267:D267)&gt;$K267*2,"",INDEX('NOAA Tides Rangiroa'!$D:$D,MATCH($A267,'NOAA Tides Rangiroa'!$A:$A,0)+1-1))</f>
        <v>H</v>
      </c>
      <c r="E267" s="85">
        <f>IF(COLUMNS($C267:E267)&gt;$K267*2,"",INDEX('NOAA Tides Rangiroa'!$C:$C,MATCH($A267,'NOAA Tides Rangiroa'!$A:$A,0)+2-1))</f>
        <v>0.4465277777777778</v>
      </c>
      <c r="F267" s="85" t="str">
        <f>IF(COLUMNS($C267:F267)&gt;$K267*2,"",INDEX('NOAA Tides Rangiroa'!$D:$D,MATCH($A267,'NOAA Tides Rangiroa'!$A:$A,0)+2-1))</f>
        <v>L</v>
      </c>
      <c r="G267" s="85">
        <f>IF(COLUMNS($C267:G267)&gt;$K267*2,"",INDEX('NOAA Tides Rangiroa'!$C:$C,MATCH($A267,'NOAA Tides Rangiroa'!$A:$A,0)+3-1))</f>
        <v>0.6993055555555556</v>
      </c>
      <c r="H267" s="85" t="str">
        <f>IF(COLUMNS($C267:H267)&gt;$K267*2,"",INDEX('NOAA Tides Rangiroa'!$D:$D,MATCH($A267,'NOAA Tides Rangiroa'!$A:$A,0)+3-1))</f>
        <v>H</v>
      </c>
      <c r="I267" s="85">
        <f>IF(COLUMNS($C267:I267)&gt;$K267*2,"",INDEX('NOAA Tides Rangiroa'!$C:$C,MATCH($A267,'NOAA Tides Rangiroa'!$A:$A,0)+4-1))</f>
        <v>0.9576388888888889</v>
      </c>
      <c r="J267" s="85" t="str">
        <f>IF(COLUMNS($C267:J267)&gt;$K267*2,"",INDEX('NOAA Tides Rangiroa'!$D:$D,MATCH($A267,'NOAA Tides Rangiroa'!$A:$A,0)+4-1))</f>
        <v>L</v>
      </c>
      <c r="K267" s="84">
        <f>COUNTIF('NOAA Tides Rangiroa'!A:A,A267)</f>
        <v>4</v>
      </c>
    </row>
    <row r="268" spans="1:11" ht="12.75">
      <c r="A268" s="18">
        <v>41906</v>
      </c>
      <c r="B268" s="85" t="str">
        <f>IF(COLUMNS(B268:$B268)&gt;1,"",INDEX('NOAA Tides Rangiroa'!$B:$B,MATCH($A268,'NOAA Tides Rangiroa'!$A:$A,0)+COLUMNS(B268:$B268)-1))</f>
        <v>Wed</v>
      </c>
      <c r="C268" s="85">
        <f>IF(COLUMNS($C268:C268)&gt;$K268*2,"",INDEX('NOAA Tides Rangiroa'!$C:$C,MATCH($A268,'NOAA Tides Rangiroa'!$A:$A,0)+1-1))</f>
        <v>0.21319444444444444</v>
      </c>
      <c r="D268" s="85" t="str">
        <f>IF(COLUMNS($C268:D268)&gt;$K268*2,"",INDEX('NOAA Tides Rangiroa'!$D:$D,MATCH($A268,'NOAA Tides Rangiroa'!$A:$A,0)+1-1))</f>
        <v>H</v>
      </c>
      <c r="E268" s="85">
        <f>IF(COLUMNS($C268:E268)&gt;$K268*2,"",INDEX('NOAA Tides Rangiroa'!$C:$C,MATCH($A268,'NOAA Tides Rangiroa'!$A:$A,0)+2-1))</f>
        <v>0.47152777777777777</v>
      </c>
      <c r="F268" s="85" t="str">
        <f>IF(COLUMNS($C268:F268)&gt;$K268*2,"",INDEX('NOAA Tides Rangiroa'!$D:$D,MATCH($A268,'NOAA Tides Rangiroa'!$A:$A,0)+2-1))</f>
        <v>L</v>
      </c>
      <c r="G268" s="85">
        <f>IF(COLUMNS($C268:G268)&gt;$K268*2,"",INDEX('NOAA Tides Rangiroa'!$C:$C,MATCH($A268,'NOAA Tides Rangiroa'!$A:$A,0)+3-1))</f>
        <v>0.725</v>
      </c>
      <c r="H268" s="85" t="str">
        <f>IF(COLUMNS($C268:H268)&gt;$K268*2,"",INDEX('NOAA Tides Rangiroa'!$D:$D,MATCH($A268,'NOAA Tides Rangiroa'!$A:$A,0)+3-1))</f>
        <v>H</v>
      </c>
      <c r="I268" s="85">
        <f>IF(COLUMNS($C268:I268)&gt;$K268*2,"",INDEX('NOAA Tides Rangiroa'!$C:$C,MATCH($A268,'NOAA Tides Rangiroa'!$A:$A,0)+4-1))</f>
        <v>0.9847222222222222</v>
      </c>
      <c r="J268" s="85" t="str">
        <f>IF(COLUMNS($C268:J268)&gt;$K268*2,"",INDEX('NOAA Tides Rangiroa'!$D:$D,MATCH($A268,'NOAA Tides Rangiroa'!$A:$A,0)+4-1))</f>
        <v>L</v>
      </c>
      <c r="K268" s="84">
        <f>COUNTIF('NOAA Tides Rangiroa'!A:A,A268)</f>
        <v>4</v>
      </c>
    </row>
    <row r="269" spans="1:11" ht="12.75">
      <c r="A269" s="18">
        <v>41907</v>
      </c>
      <c r="B269" s="85" t="str">
        <f>IF(COLUMNS(B269:$B269)&gt;1,"",INDEX('NOAA Tides Rangiroa'!$B:$B,MATCH($A269,'NOAA Tides Rangiroa'!$A:$A,0)+COLUMNS(B269:$B269)-1))</f>
        <v>Thu</v>
      </c>
      <c r="C269" s="85">
        <f>IF(COLUMNS($C269:C269)&gt;$K269*2,"",INDEX('NOAA Tides Rangiroa'!$C:$C,MATCH($A269,'NOAA Tides Rangiroa'!$A:$A,0)+1-1))</f>
        <v>0.24027777777777778</v>
      </c>
      <c r="D269" s="85" t="str">
        <f>IF(COLUMNS($C269:D269)&gt;$K269*2,"",INDEX('NOAA Tides Rangiroa'!$D:$D,MATCH($A269,'NOAA Tides Rangiroa'!$A:$A,0)+1-1))</f>
        <v>H</v>
      </c>
      <c r="E269" s="85">
        <f>IF(COLUMNS($C269:E269)&gt;$K269*2,"",INDEX('NOAA Tides Rangiroa'!$C:$C,MATCH($A269,'NOAA Tides Rangiroa'!$A:$A,0)+2-1))</f>
        <v>0.4979166666666666</v>
      </c>
      <c r="F269" s="85" t="str">
        <f>IF(COLUMNS($C269:F269)&gt;$K269*2,"",INDEX('NOAA Tides Rangiroa'!$D:$D,MATCH($A269,'NOAA Tides Rangiroa'!$A:$A,0)+2-1))</f>
        <v>L</v>
      </c>
      <c r="G269" s="85">
        <f>IF(COLUMNS($C269:G269)&gt;$K269*2,"",INDEX('NOAA Tides Rangiroa'!$C:$C,MATCH($A269,'NOAA Tides Rangiroa'!$A:$A,0)+3-1))</f>
        <v>0.7520833333333333</v>
      </c>
      <c r="H269" s="85" t="str">
        <f>IF(COLUMNS($C269:H269)&gt;$K269*2,"",INDEX('NOAA Tides Rangiroa'!$D:$D,MATCH($A269,'NOAA Tides Rangiroa'!$A:$A,0)+3-1))</f>
        <v>H</v>
      </c>
      <c r="I269" s="85" t="str">
        <f>IF(COLUMNS($C269:I269)&gt;$K269*2,"",INDEX('NOAA Tides Rangiroa'!$C:$C,MATCH($A269,'NOAA Tides Rangiroa'!$A:$A,0)+4-1))</f>
        <v/>
      </c>
      <c r="J269" s="85" t="str">
        <f>IF(COLUMNS($C269:J269)&gt;$K269*2,"",INDEX('NOAA Tides Rangiroa'!$D:$D,MATCH($A269,'NOAA Tides Rangiroa'!$A:$A,0)+4-1))</f>
        <v/>
      </c>
      <c r="K269" s="84">
        <f>COUNTIF('NOAA Tides Rangiroa'!A:A,A269)</f>
        <v>3</v>
      </c>
    </row>
    <row r="270" spans="1:11" ht="12.75">
      <c r="A270" s="18">
        <v>41908</v>
      </c>
      <c r="B270" s="85" t="str">
        <f>IF(COLUMNS(B270:$B270)&gt;1,"",INDEX('NOAA Tides Rangiroa'!$B:$B,MATCH($A270,'NOAA Tides Rangiroa'!$A:$A,0)+COLUMNS(B270:$B270)-1))</f>
        <v>Fri</v>
      </c>
      <c r="C270" s="85">
        <f>IF(COLUMNS($C270:C270)&gt;$K270*2,"",INDEX('NOAA Tides Rangiroa'!$C:$C,MATCH($A270,'NOAA Tides Rangiroa'!$A:$A,0)+1-1))</f>
        <v>0.013194444444444444</v>
      </c>
      <c r="D270" s="85" t="str">
        <f>IF(COLUMNS($C270:D270)&gt;$K270*2,"",INDEX('NOAA Tides Rangiroa'!$D:$D,MATCH($A270,'NOAA Tides Rangiroa'!$A:$A,0)+1-1))</f>
        <v>L</v>
      </c>
      <c r="E270" s="85">
        <f>IF(COLUMNS($C270:E270)&gt;$K270*2,"",INDEX('NOAA Tides Rangiroa'!$C:$C,MATCH($A270,'NOAA Tides Rangiroa'!$A:$A,0)+2-1))</f>
        <v>0.26875</v>
      </c>
      <c r="F270" s="85" t="str">
        <f>IF(COLUMNS($C270:F270)&gt;$K270*2,"",INDEX('NOAA Tides Rangiroa'!$D:$D,MATCH($A270,'NOAA Tides Rangiroa'!$A:$A,0)+2-1))</f>
        <v>H</v>
      </c>
      <c r="G270" s="85">
        <f>IF(COLUMNS($C270:G270)&gt;$K270*2,"",INDEX('NOAA Tides Rangiroa'!$C:$C,MATCH($A270,'NOAA Tides Rangiroa'!$A:$A,0)+3-1))</f>
        <v>0.5256944444444445</v>
      </c>
      <c r="H270" s="85" t="str">
        <f>IF(COLUMNS($C270:H270)&gt;$K270*2,"",INDEX('NOAA Tides Rangiroa'!$D:$D,MATCH($A270,'NOAA Tides Rangiroa'!$A:$A,0)+3-1))</f>
        <v>L</v>
      </c>
      <c r="I270" s="85">
        <f>IF(COLUMNS($C270:I270)&gt;$K270*2,"",INDEX('NOAA Tides Rangiroa'!$C:$C,MATCH($A270,'NOAA Tides Rangiroa'!$A:$A,0)+4-1))</f>
        <v>0.7819444444444444</v>
      </c>
      <c r="J270" s="85" t="str">
        <f>IF(COLUMNS($C270:J270)&gt;$K270*2,"",INDEX('NOAA Tides Rangiroa'!$D:$D,MATCH($A270,'NOAA Tides Rangiroa'!$A:$A,0)+4-1))</f>
        <v>H</v>
      </c>
      <c r="K270" s="84">
        <f>COUNTIF('NOAA Tides Rangiroa'!A:A,A270)</f>
        <v>4</v>
      </c>
    </row>
    <row r="271" spans="1:11" ht="12.75">
      <c r="A271" s="18">
        <v>41909</v>
      </c>
      <c r="B271" s="85" t="str">
        <f>IF(COLUMNS(B271:$B271)&gt;1,"",INDEX('NOAA Tides Rangiroa'!$B:$B,MATCH($A271,'NOAA Tides Rangiroa'!$A:$A,0)+COLUMNS(B271:$B271)-1))</f>
        <v>Sat</v>
      </c>
      <c r="C271" s="85">
        <f>IF(COLUMNS($C271:C271)&gt;$K271*2,"",INDEX('NOAA Tides Rangiroa'!$C:$C,MATCH($A271,'NOAA Tides Rangiroa'!$A:$A,0)+1-1))</f>
        <v>0.04513888888888889</v>
      </c>
      <c r="D271" s="85" t="str">
        <f>IF(COLUMNS($C271:D271)&gt;$K271*2,"",INDEX('NOAA Tides Rangiroa'!$D:$D,MATCH($A271,'NOAA Tides Rangiroa'!$A:$A,0)+1-1))</f>
        <v>L</v>
      </c>
      <c r="E271" s="85">
        <f>IF(COLUMNS($C271:E271)&gt;$K271*2,"",INDEX('NOAA Tides Rangiroa'!$C:$C,MATCH($A271,'NOAA Tides Rangiroa'!$A:$A,0)+2-1))</f>
        <v>0.3</v>
      </c>
      <c r="F271" s="85" t="str">
        <f>IF(COLUMNS($C271:F271)&gt;$K271*2,"",INDEX('NOAA Tides Rangiroa'!$D:$D,MATCH($A271,'NOAA Tides Rangiroa'!$A:$A,0)+2-1))</f>
        <v>H</v>
      </c>
      <c r="G271" s="85">
        <f>IF(COLUMNS($C271:G271)&gt;$K271*2,"",INDEX('NOAA Tides Rangiroa'!$C:$C,MATCH($A271,'NOAA Tides Rangiroa'!$A:$A,0)+3-1))</f>
        <v>0.55625</v>
      </c>
      <c r="H271" s="85" t="str">
        <f>IF(COLUMNS($C271:H271)&gt;$K271*2,"",INDEX('NOAA Tides Rangiroa'!$D:$D,MATCH($A271,'NOAA Tides Rangiroa'!$A:$A,0)+3-1))</f>
        <v>L</v>
      </c>
      <c r="I271" s="85">
        <f>IF(COLUMNS($C271:I271)&gt;$K271*2,"",INDEX('NOAA Tides Rangiroa'!$C:$C,MATCH($A271,'NOAA Tides Rangiroa'!$A:$A,0)+4-1))</f>
        <v>0.8145833333333333</v>
      </c>
      <c r="J271" s="85" t="str">
        <f>IF(COLUMNS($C271:J271)&gt;$K271*2,"",INDEX('NOAA Tides Rangiroa'!$D:$D,MATCH($A271,'NOAA Tides Rangiroa'!$A:$A,0)+4-1))</f>
        <v>H</v>
      </c>
      <c r="K271" s="84">
        <f>COUNTIF('NOAA Tides Rangiroa'!A:A,A271)</f>
        <v>4</v>
      </c>
    </row>
    <row r="272" spans="1:11" ht="12.75">
      <c r="A272" s="18">
        <v>41910</v>
      </c>
      <c r="B272" s="85" t="str">
        <f>IF(COLUMNS(B272:$B272)&gt;1,"",INDEX('NOAA Tides Rangiroa'!$B:$B,MATCH($A272,'NOAA Tides Rangiroa'!$A:$A,0)+COLUMNS(B272:$B272)-1))</f>
        <v>Sun</v>
      </c>
      <c r="C272" s="85">
        <f>IF(COLUMNS($C272:C272)&gt;$K272*2,"",INDEX('NOAA Tides Rangiroa'!$C:$C,MATCH($A272,'NOAA Tides Rangiroa'!$A:$A,0)+1-1))</f>
        <v>0.0798611111111111</v>
      </c>
      <c r="D272" s="85" t="str">
        <f>IF(COLUMNS($C272:D272)&gt;$K272*2,"",INDEX('NOAA Tides Rangiroa'!$D:$D,MATCH($A272,'NOAA Tides Rangiroa'!$A:$A,0)+1-1))</f>
        <v>L</v>
      </c>
      <c r="E272" s="85">
        <f>IF(COLUMNS($C272:E272)&gt;$K272*2,"",INDEX('NOAA Tides Rangiroa'!$C:$C,MATCH($A272,'NOAA Tides Rangiroa'!$A:$A,0)+2-1))</f>
        <v>0.3354166666666667</v>
      </c>
      <c r="F272" s="85" t="str">
        <f>IF(COLUMNS($C272:F272)&gt;$K272*2,"",INDEX('NOAA Tides Rangiroa'!$D:$D,MATCH($A272,'NOAA Tides Rangiroa'!$A:$A,0)+2-1))</f>
        <v>H</v>
      </c>
      <c r="G272" s="85">
        <f>IF(COLUMNS($C272:G272)&gt;$K272*2,"",INDEX('NOAA Tides Rangiroa'!$C:$C,MATCH($A272,'NOAA Tides Rangiroa'!$A:$A,0)+3-1))</f>
        <v>0.5916666666666667</v>
      </c>
      <c r="H272" s="85" t="str">
        <f>IF(COLUMNS($C272:H272)&gt;$K272*2,"",INDEX('NOAA Tides Rangiroa'!$D:$D,MATCH($A272,'NOAA Tides Rangiroa'!$A:$A,0)+3-1))</f>
        <v>L</v>
      </c>
      <c r="I272" s="85">
        <f>IF(COLUMNS($C272:I272)&gt;$K272*2,"",INDEX('NOAA Tides Rangiroa'!$C:$C,MATCH($A272,'NOAA Tides Rangiroa'!$A:$A,0)+4-1))</f>
        <v>0.8506944444444445</v>
      </c>
      <c r="J272" s="85" t="str">
        <f>IF(COLUMNS($C272:J272)&gt;$K272*2,"",INDEX('NOAA Tides Rangiroa'!$D:$D,MATCH($A272,'NOAA Tides Rangiroa'!$A:$A,0)+4-1))</f>
        <v>H</v>
      </c>
      <c r="K272" s="84">
        <f>COUNTIF('NOAA Tides Rangiroa'!A:A,A272)</f>
        <v>4</v>
      </c>
    </row>
    <row r="273" spans="1:11" ht="12.75">
      <c r="A273" s="18">
        <v>41911</v>
      </c>
      <c r="B273" s="85" t="str">
        <f>IF(COLUMNS(B273:$B273)&gt;1,"",INDEX('NOAA Tides Rangiroa'!$B:$B,MATCH($A273,'NOAA Tides Rangiroa'!$A:$A,0)+COLUMNS(B273:$B273)-1))</f>
        <v>Mon</v>
      </c>
      <c r="C273" s="85">
        <f>IF(COLUMNS($C273:C273)&gt;$K273*2,"",INDEX('NOAA Tides Rangiroa'!$C:$C,MATCH($A273,'NOAA Tides Rangiroa'!$A:$A,0)+1-1))</f>
        <v>0.11944444444444445</v>
      </c>
      <c r="D273" s="85" t="str">
        <f>IF(COLUMNS($C273:D273)&gt;$K273*2,"",INDEX('NOAA Tides Rangiroa'!$D:$D,MATCH($A273,'NOAA Tides Rangiroa'!$A:$A,0)+1-1))</f>
        <v>L</v>
      </c>
      <c r="E273" s="85">
        <f>IF(COLUMNS($C273:E273)&gt;$K273*2,"",INDEX('NOAA Tides Rangiroa'!$C:$C,MATCH($A273,'NOAA Tides Rangiroa'!$A:$A,0)+2-1))</f>
        <v>0.3756944444444445</v>
      </c>
      <c r="F273" s="85" t="str">
        <f>IF(COLUMNS($C273:F273)&gt;$K273*2,"",INDEX('NOAA Tides Rangiroa'!$D:$D,MATCH($A273,'NOAA Tides Rangiroa'!$A:$A,0)+2-1))</f>
        <v>H</v>
      </c>
      <c r="G273" s="85">
        <f>IF(COLUMNS($C273:G273)&gt;$K273*2,"",INDEX('NOAA Tides Rangiroa'!$C:$C,MATCH($A273,'NOAA Tides Rangiroa'!$A:$A,0)+3-1))</f>
        <v>0.63125</v>
      </c>
      <c r="H273" s="85" t="str">
        <f>IF(COLUMNS($C273:H273)&gt;$K273*2,"",INDEX('NOAA Tides Rangiroa'!$D:$D,MATCH($A273,'NOAA Tides Rangiroa'!$A:$A,0)+3-1))</f>
        <v>L</v>
      </c>
      <c r="I273" s="85">
        <f>IF(COLUMNS($C273:I273)&gt;$K273*2,"",INDEX('NOAA Tides Rangiroa'!$C:$C,MATCH($A273,'NOAA Tides Rangiroa'!$A:$A,0)+4-1))</f>
        <v>0.8916666666666666</v>
      </c>
      <c r="J273" s="85" t="str">
        <f>IF(COLUMNS($C273:J273)&gt;$K273*2,"",INDEX('NOAA Tides Rangiroa'!$D:$D,MATCH($A273,'NOAA Tides Rangiroa'!$A:$A,0)+4-1))</f>
        <v>H</v>
      </c>
      <c r="K273" s="84">
        <f>COUNTIF('NOAA Tides Rangiroa'!A:A,A273)</f>
        <v>4</v>
      </c>
    </row>
    <row r="274" spans="1:11" ht="12.75">
      <c r="A274" s="18">
        <v>41912</v>
      </c>
      <c r="B274" s="85" t="str">
        <f>IF(COLUMNS(B274:$B274)&gt;1,"",INDEX('NOAA Tides Rangiroa'!$B:$B,MATCH($A274,'NOAA Tides Rangiroa'!$A:$A,0)+COLUMNS(B274:$B274)-1))</f>
        <v>Tue</v>
      </c>
      <c r="C274" s="85">
        <f>IF(COLUMNS($C274:C274)&gt;$K274*2,"",INDEX('NOAA Tides Rangiroa'!$C:$C,MATCH($A274,'NOAA Tides Rangiroa'!$A:$A,0)+1-1))</f>
        <v>0.1625</v>
      </c>
      <c r="D274" s="85" t="str">
        <f>IF(COLUMNS($C274:D274)&gt;$K274*2,"",INDEX('NOAA Tides Rangiroa'!$D:$D,MATCH($A274,'NOAA Tides Rangiroa'!$A:$A,0)+1-1))</f>
        <v>L</v>
      </c>
      <c r="E274" s="85">
        <f>IF(COLUMNS($C274:E274)&gt;$K274*2,"",INDEX('NOAA Tides Rangiroa'!$C:$C,MATCH($A274,'NOAA Tides Rangiroa'!$A:$A,0)+2-1))</f>
        <v>0.41944444444444445</v>
      </c>
      <c r="F274" s="85" t="str">
        <f>IF(COLUMNS($C274:F274)&gt;$K274*2,"",INDEX('NOAA Tides Rangiroa'!$D:$D,MATCH($A274,'NOAA Tides Rangiroa'!$A:$A,0)+2-1))</f>
        <v>H</v>
      </c>
      <c r="G274" s="85">
        <f>IF(COLUMNS($C274:G274)&gt;$K274*2,"",INDEX('NOAA Tides Rangiroa'!$C:$C,MATCH($A274,'NOAA Tides Rangiroa'!$A:$A,0)+3-1))</f>
        <v>0.6743055555555556</v>
      </c>
      <c r="H274" s="85" t="str">
        <f>IF(COLUMNS($C274:H274)&gt;$K274*2,"",INDEX('NOAA Tides Rangiroa'!$D:$D,MATCH($A274,'NOAA Tides Rangiroa'!$A:$A,0)+3-1))</f>
        <v>L</v>
      </c>
      <c r="I274" s="85">
        <f>IF(COLUMNS($C274:I274)&gt;$K274*2,"",INDEX('NOAA Tides Rangiroa'!$C:$C,MATCH($A274,'NOAA Tides Rangiroa'!$A:$A,0)+4-1))</f>
        <v>0.9354166666666667</v>
      </c>
      <c r="J274" s="85" t="str">
        <f>IF(COLUMNS($C274:J274)&gt;$K274*2,"",INDEX('NOAA Tides Rangiroa'!$D:$D,MATCH($A274,'NOAA Tides Rangiroa'!$A:$A,0)+4-1))</f>
        <v>H</v>
      </c>
      <c r="K274" s="84">
        <f>COUNTIF('NOAA Tides Rangiroa'!A:A,A274)</f>
        <v>4</v>
      </c>
    </row>
    <row r="275" spans="1:11" ht="12.75">
      <c r="A275" s="18">
        <v>41913</v>
      </c>
      <c r="B275" s="85" t="str">
        <f>IF(COLUMNS(B275:$B275)&gt;1,"",INDEX('NOAA Tides Rangiroa'!$B:$B,MATCH($A275,'NOAA Tides Rangiroa'!$A:$A,0)+COLUMNS(B275:$B275)-1))</f>
        <v>Wed</v>
      </c>
      <c r="C275" s="85">
        <f>IF(COLUMNS($C275:C275)&gt;$K275*2,"",INDEX('NOAA Tides Rangiroa'!$C:$C,MATCH($A275,'NOAA Tides Rangiroa'!$A:$A,0)+1-1))</f>
        <v>0.20625000000000002</v>
      </c>
      <c r="D275" s="85" t="str">
        <f>IF(COLUMNS($C275:D275)&gt;$K275*2,"",INDEX('NOAA Tides Rangiroa'!$D:$D,MATCH($A275,'NOAA Tides Rangiroa'!$A:$A,0)+1-1))</f>
        <v>L</v>
      </c>
      <c r="E275" s="85">
        <f>IF(COLUMNS($C275:E275)&gt;$K275*2,"",INDEX('NOAA Tides Rangiroa'!$C:$C,MATCH($A275,'NOAA Tides Rangiroa'!$A:$A,0)+2-1))</f>
        <v>0.46319444444444446</v>
      </c>
      <c r="F275" s="85" t="str">
        <f>IF(COLUMNS($C275:F275)&gt;$K275*2,"",INDEX('NOAA Tides Rangiroa'!$D:$D,MATCH($A275,'NOAA Tides Rangiroa'!$A:$A,0)+2-1))</f>
        <v>H</v>
      </c>
      <c r="G275" s="85">
        <f>IF(COLUMNS($C275:G275)&gt;$K275*2,"",INDEX('NOAA Tides Rangiroa'!$C:$C,MATCH($A275,'NOAA Tides Rangiroa'!$A:$A,0)+3-1))</f>
        <v>0.7180555555555556</v>
      </c>
      <c r="H275" s="85" t="str">
        <f>IF(COLUMNS($C275:H275)&gt;$K275*2,"",INDEX('NOAA Tides Rangiroa'!$D:$D,MATCH($A275,'NOAA Tides Rangiroa'!$A:$A,0)+3-1))</f>
        <v>L</v>
      </c>
      <c r="I275" s="85">
        <f>IF(COLUMNS($C275:I275)&gt;$K275*2,"",INDEX('NOAA Tides Rangiroa'!$C:$C,MATCH($A275,'NOAA Tides Rangiroa'!$A:$A,0)+4-1))</f>
        <v>0.9784722222222223</v>
      </c>
      <c r="J275" s="85" t="str">
        <f>IF(COLUMNS($C275:J275)&gt;$K275*2,"",INDEX('NOAA Tides Rangiroa'!$D:$D,MATCH($A275,'NOAA Tides Rangiroa'!$A:$A,0)+4-1))</f>
        <v>H</v>
      </c>
      <c r="K275" s="84">
        <f>COUNTIF('NOAA Tides Rangiroa'!A:A,A275)</f>
        <v>4</v>
      </c>
    </row>
    <row r="276" spans="1:11" ht="12.75">
      <c r="A276" s="18">
        <v>41914</v>
      </c>
      <c r="B276" s="85" t="str">
        <f>IF(COLUMNS(B276:$B276)&gt;1,"",INDEX('NOAA Tides Rangiroa'!$B:$B,MATCH($A276,'NOAA Tides Rangiroa'!$A:$A,0)+COLUMNS(B276:$B276)-1))</f>
        <v>Thu</v>
      </c>
      <c r="C276" s="85">
        <f>IF(COLUMNS($C276:C276)&gt;$K276*2,"",INDEX('NOAA Tides Rangiroa'!$C:$C,MATCH($A276,'NOAA Tides Rangiroa'!$A:$A,0)+1-1))</f>
        <v>0.24861111111111112</v>
      </c>
      <c r="D276" s="85" t="str">
        <f>IF(COLUMNS($C276:D276)&gt;$K276*2,"",INDEX('NOAA Tides Rangiroa'!$D:$D,MATCH($A276,'NOAA Tides Rangiroa'!$A:$A,0)+1-1))</f>
        <v>L</v>
      </c>
      <c r="E276" s="85">
        <f>IF(COLUMNS($C276:E276)&gt;$K276*2,"",INDEX('NOAA Tides Rangiroa'!$C:$C,MATCH($A276,'NOAA Tides Rangiroa'!$A:$A,0)+2-1))</f>
        <v>0.5055555555555555</v>
      </c>
      <c r="F276" s="85" t="str">
        <f>IF(COLUMNS($C276:F276)&gt;$K276*2,"",INDEX('NOAA Tides Rangiroa'!$D:$D,MATCH($A276,'NOAA Tides Rangiroa'!$A:$A,0)+2-1))</f>
        <v>H</v>
      </c>
      <c r="G276" s="85">
        <f>IF(COLUMNS($C276:G276)&gt;$K276*2,"",INDEX('NOAA Tides Rangiroa'!$C:$C,MATCH($A276,'NOAA Tides Rangiroa'!$A:$A,0)+3-1))</f>
        <v>0.7604166666666666</v>
      </c>
      <c r="H276" s="85" t="str">
        <f>IF(COLUMNS($C276:H276)&gt;$K276*2,"",INDEX('NOAA Tides Rangiroa'!$D:$D,MATCH($A276,'NOAA Tides Rangiroa'!$A:$A,0)+3-1))</f>
        <v>L</v>
      </c>
      <c r="I276" s="85" t="str">
        <f>IF(COLUMNS($C276:I276)&gt;$K276*2,"",INDEX('NOAA Tides Rangiroa'!$C:$C,MATCH($A276,'NOAA Tides Rangiroa'!$A:$A,0)+4-1))</f>
        <v/>
      </c>
      <c r="J276" s="85" t="str">
        <f>IF(COLUMNS($C276:J276)&gt;$K276*2,"",INDEX('NOAA Tides Rangiroa'!$D:$D,MATCH($A276,'NOAA Tides Rangiroa'!$A:$A,0)+4-1))</f>
        <v/>
      </c>
      <c r="K276" s="84">
        <f>COUNTIF('NOAA Tides Rangiroa'!A:A,A276)</f>
        <v>3</v>
      </c>
    </row>
    <row r="277" spans="1:11" ht="12.75">
      <c r="A277" s="18">
        <v>41915</v>
      </c>
      <c r="B277" s="85" t="str">
        <f>IF(COLUMNS(B277:$B277)&gt;1,"",INDEX('NOAA Tides Rangiroa'!$B:$B,MATCH($A277,'NOAA Tides Rangiroa'!$A:$A,0)+COLUMNS(B277:$B277)-1))</f>
        <v>Fri</v>
      </c>
      <c r="C277" s="85">
        <f>IF(COLUMNS($C277:C277)&gt;$K277*2,"",INDEX('NOAA Tides Rangiroa'!$C:$C,MATCH($A277,'NOAA Tides Rangiroa'!$A:$A,0)+1-1))</f>
        <v>0.019444444444444445</v>
      </c>
      <c r="D277" s="85" t="str">
        <f>IF(COLUMNS($C277:D277)&gt;$K277*2,"",INDEX('NOAA Tides Rangiroa'!$D:$D,MATCH($A277,'NOAA Tides Rangiroa'!$A:$A,0)+1-1))</f>
        <v>H</v>
      </c>
      <c r="E277" s="85">
        <f>IF(COLUMNS($C277:E277)&gt;$K277*2,"",INDEX('NOAA Tides Rangiroa'!$C:$C,MATCH($A277,'NOAA Tides Rangiroa'!$A:$A,0)+2-1))</f>
        <v>0.2881944444444445</v>
      </c>
      <c r="F277" s="85" t="str">
        <f>IF(COLUMNS($C277:F277)&gt;$K277*2,"",INDEX('NOAA Tides Rangiroa'!$D:$D,MATCH($A277,'NOAA Tides Rangiroa'!$A:$A,0)+2-1))</f>
        <v>L</v>
      </c>
      <c r="G277" s="85">
        <f>IF(COLUMNS($C277:G277)&gt;$K277*2,"",INDEX('NOAA Tides Rangiroa'!$C:$C,MATCH($A277,'NOAA Tides Rangiroa'!$A:$A,0)+3-1))</f>
        <v>0.545138888888889</v>
      </c>
      <c r="H277" s="85" t="str">
        <f>IF(COLUMNS($C277:H277)&gt;$K277*2,"",INDEX('NOAA Tides Rangiroa'!$D:$D,MATCH($A277,'NOAA Tides Rangiroa'!$A:$A,0)+3-1))</f>
        <v>H</v>
      </c>
      <c r="I277" s="85">
        <f>IF(COLUMNS($C277:I277)&gt;$K277*2,"",INDEX('NOAA Tides Rangiroa'!$C:$C,MATCH($A277,'NOAA Tides Rangiroa'!$A:$A,0)+4-1))</f>
        <v>0.8013888888888889</v>
      </c>
      <c r="J277" s="85" t="str">
        <f>IF(COLUMNS($C277:J277)&gt;$K277*2,"",INDEX('NOAA Tides Rangiroa'!$D:$D,MATCH($A277,'NOAA Tides Rangiroa'!$A:$A,0)+4-1))</f>
        <v>L</v>
      </c>
      <c r="K277" s="84">
        <f>COUNTIF('NOAA Tides Rangiroa'!A:A,A277)</f>
        <v>4</v>
      </c>
    </row>
    <row r="278" spans="1:11" ht="12.75">
      <c r="A278" s="18">
        <v>41916</v>
      </c>
      <c r="B278" s="85" t="str">
        <f>IF(COLUMNS(B278:$B278)&gt;1,"",INDEX('NOAA Tides Rangiroa'!$B:$B,MATCH($A278,'NOAA Tides Rangiroa'!$A:$A,0)+COLUMNS(B278:$B278)-1))</f>
        <v>Sat</v>
      </c>
      <c r="C278" s="85">
        <f>IF(COLUMNS($C278:C278)&gt;$K278*2,"",INDEX('NOAA Tides Rangiroa'!$C:$C,MATCH($A278,'NOAA Tides Rangiroa'!$A:$A,0)+1-1))</f>
        <v>0.05902777777777778</v>
      </c>
      <c r="D278" s="85" t="str">
        <f>IF(COLUMNS($C278:D278)&gt;$K278*2,"",INDEX('NOAA Tides Rangiroa'!$D:$D,MATCH($A278,'NOAA Tides Rangiroa'!$A:$A,0)+1-1))</f>
        <v>H</v>
      </c>
      <c r="E278" s="85">
        <f>IF(COLUMNS($C278:E278)&gt;$K278*2,"",INDEX('NOAA Tides Rangiroa'!$C:$C,MATCH($A278,'NOAA Tides Rangiroa'!$A:$A,0)+2-1))</f>
        <v>0.325</v>
      </c>
      <c r="F278" s="85" t="str">
        <f>IF(COLUMNS($C278:F278)&gt;$K278*2,"",INDEX('NOAA Tides Rangiroa'!$D:$D,MATCH($A278,'NOAA Tides Rangiroa'!$A:$A,0)+2-1))</f>
        <v>L</v>
      </c>
      <c r="G278" s="85">
        <f>IF(COLUMNS($C278:G278)&gt;$K278*2,"",INDEX('NOAA Tides Rangiroa'!$C:$C,MATCH($A278,'NOAA Tides Rangiroa'!$A:$A,0)+3-1))</f>
        <v>0.5826388888888888</v>
      </c>
      <c r="H278" s="85" t="str">
        <f>IF(COLUMNS($C278:H278)&gt;$K278*2,"",INDEX('NOAA Tides Rangiroa'!$D:$D,MATCH($A278,'NOAA Tides Rangiroa'!$A:$A,0)+3-1))</f>
        <v>H</v>
      </c>
      <c r="I278" s="85">
        <f>IF(COLUMNS($C278:I278)&gt;$K278*2,"",INDEX('NOAA Tides Rangiroa'!$C:$C,MATCH($A278,'NOAA Tides Rangiroa'!$A:$A,0)+4-1))</f>
        <v>0.8395833333333332</v>
      </c>
      <c r="J278" s="85" t="str">
        <f>IF(COLUMNS($C278:J278)&gt;$K278*2,"",INDEX('NOAA Tides Rangiroa'!$D:$D,MATCH($A278,'NOAA Tides Rangiroa'!$A:$A,0)+4-1))</f>
        <v>L</v>
      </c>
      <c r="K278" s="84">
        <f>COUNTIF('NOAA Tides Rangiroa'!A:A,A278)</f>
        <v>4</v>
      </c>
    </row>
    <row r="279" spans="1:11" ht="12.75">
      <c r="A279" s="18">
        <v>41917</v>
      </c>
      <c r="B279" s="85" t="str">
        <f>IF(COLUMNS(B279:$B279)&gt;1,"",INDEX('NOAA Tides Rangiroa'!$B:$B,MATCH($A279,'NOAA Tides Rangiroa'!$A:$A,0)+COLUMNS(B279:$B279)-1))</f>
        <v>Sun</v>
      </c>
      <c r="C279" s="85">
        <f>IF(COLUMNS($C279:C279)&gt;$K279*2,"",INDEX('NOAA Tides Rangiroa'!$C:$C,MATCH($A279,'NOAA Tides Rangiroa'!$A:$A,0)+1-1))</f>
        <v>0.09652777777777777</v>
      </c>
      <c r="D279" s="85" t="str">
        <f>IF(COLUMNS($C279:D279)&gt;$K279*2,"",INDEX('NOAA Tides Rangiroa'!$D:$D,MATCH($A279,'NOAA Tides Rangiroa'!$A:$A,0)+1-1))</f>
        <v>H</v>
      </c>
      <c r="E279" s="85">
        <f>IF(COLUMNS($C279:E279)&gt;$K279*2,"",INDEX('NOAA Tides Rangiroa'!$C:$C,MATCH($A279,'NOAA Tides Rangiroa'!$A:$A,0)+2-1))</f>
        <v>0.36041666666666666</v>
      </c>
      <c r="F279" s="85" t="str">
        <f>IF(COLUMNS($C279:F279)&gt;$K279*2,"",INDEX('NOAA Tides Rangiroa'!$D:$D,MATCH($A279,'NOAA Tides Rangiroa'!$A:$A,0)+2-1))</f>
        <v>L</v>
      </c>
      <c r="G279" s="85">
        <f>IF(COLUMNS($C279:G279)&gt;$K279*2,"",INDEX('NOAA Tides Rangiroa'!$C:$C,MATCH($A279,'NOAA Tides Rangiroa'!$A:$A,0)+3-1))</f>
        <v>0.6180555555555556</v>
      </c>
      <c r="H279" s="85" t="str">
        <f>IF(COLUMNS($C279:H279)&gt;$K279*2,"",INDEX('NOAA Tides Rangiroa'!$D:$D,MATCH($A279,'NOAA Tides Rangiroa'!$A:$A,0)+3-1))</f>
        <v>H</v>
      </c>
      <c r="I279" s="85">
        <f>IF(COLUMNS($C279:I279)&gt;$K279*2,"",INDEX('NOAA Tides Rangiroa'!$C:$C,MATCH($A279,'NOAA Tides Rangiroa'!$A:$A,0)+4-1))</f>
        <v>0.876388888888889</v>
      </c>
      <c r="J279" s="85" t="str">
        <f>IF(COLUMNS($C279:J279)&gt;$K279*2,"",INDEX('NOAA Tides Rangiroa'!$D:$D,MATCH($A279,'NOAA Tides Rangiroa'!$A:$A,0)+4-1))</f>
        <v>L</v>
      </c>
      <c r="K279" s="84">
        <f>COUNTIF('NOAA Tides Rangiroa'!A:A,A279)</f>
        <v>4</v>
      </c>
    </row>
    <row r="280" spans="1:11" ht="12.75">
      <c r="A280" s="18">
        <v>41918</v>
      </c>
      <c r="B280" s="85" t="str">
        <f>IF(COLUMNS(B280:$B280)&gt;1,"",INDEX('NOAA Tides Rangiroa'!$B:$B,MATCH($A280,'NOAA Tides Rangiroa'!$A:$A,0)+COLUMNS(B280:$B280)-1))</f>
        <v>Mon</v>
      </c>
      <c r="C280" s="85">
        <f>IF(COLUMNS($C280:C280)&gt;$K280*2,"",INDEX('NOAA Tides Rangiroa'!$C:$C,MATCH($A280,'NOAA Tides Rangiroa'!$A:$A,0)+1-1))</f>
        <v>0.1326388888888889</v>
      </c>
      <c r="D280" s="85" t="str">
        <f>IF(COLUMNS($C280:D280)&gt;$K280*2,"",INDEX('NOAA Tides Rangiroa'!$D:$D,MATCH($A280,'NOAA Tides Rangiroa'!$A:$A,0)+1-1))</f>
        <v>H</v>
      </c>
      <c r="E280" s="85">
        <f>IF(COLUMNS($C280:E280)&gt;$K280*2,"",INDEX('NOAA Tides Rangiroa'!$C:$C,MATCH($A280,'NOAA Tides Rangiroa'!$A:$A,0)+2-1))</f>
        <v>0.3951388888888889</v>
      </c>
      <c r="F280" s="85" t="str">
        <f>IF(COLUMNS($C280:F280)&gt;$K280*2,"",INDEX('NOAA Tides Rangiroa'!$D:$D,MATCH($A280,'NOAA Tides Rangiroa'!$A:$A,0)+2-1))</f>
        <v>L</v>
      </c>
      <c r="G280" s="85">
        <f>IF(COLUMNS($C280:G280)&gt;$K280*2,"",INDEX('NOAA Tides Rangiroa'!$C:$C,MATCH($A280,'NOAA Tides Rangiroa'!$A:$A,0)+3-1))</f>
        <v>0.6534722222222222</v>
      </c>
      <c r="H280" s="85" t="str">
        <f>IF(COLUMNS($C280:H280)&gt;$K280*2,"",INDEX('NOAA Tides Rangiroa'!$D:$D,MATCH($A280,'NOAA Tides Rangiroa'!$A:$A,0)+3-1))</f>
        <v>H</v>
      </c>
      <c r="I280" s="85">
        <f>IF(COLUMNS($C280:I280)&gt;$K280*2,"",INDEX('NOAA Tides Rangiroa'!$C:$C,MATCH($A280,'NOAA Tides Rangiroa'!$A:$A,0)+4-1))</f>
        <v>0.9131944444444445</v>
      </c>
      <c r="J280" s="85" t="str">
        <f>IF(COLUMNS($C280:J280)&gt;$K280*2,"",INDEX('NOAA Tides Rangiroa'!$D:$D,MATCH($A280,'NOAA Tides Rangiroa'!$A:$A,0)+4-1))</f>
        <v>L</v>
      </c>
      <c r="K280" s="84">
        <f>COUNTIF('NOAA Tides Rangiroa'!A:A,A280)</f>
        <v>4</v>
      </c>
    </row>
    <row r="281" spans="1:11" ht="12.75">
      <c r="A281" s="18">
        <v>41919</v>
      </c>
      <c r="B281" s="85" t="str">
        <f>IF(COLUMNS(B281:$B281)&gt;1,"",INDEX('NOAA Tides Rangiroa'!$B:$B,MATCH($A281,'NOAA Tides Rangiroa'!$A:$A,0)+COLUMNS(B281:$B281)-1))</f>
        <v>Tue</v>
      </c>
      <c r="C281" s="85">
        <f>IF(COLUMNS($C281:C281)&gt;$K281*2,"",INDEX('NOAA Tides Rangiroa'!$C:$C,MATCH($A281,'NOAA Tides Rangiroa'!$A:$A,0)+1-1))</f>
        <v>0.16805555555555554</v>
      </c>
      <c r="D281" s="85" t="str">
        <f>IF(COLUMNS($C281:D281)&gt;$K281*2,"",INDEX('NOAA Tides Rangiroa'!$D:$D,MATCH($A281,'NOAA Tides Rangiroa'!$A:$A,0)+1-1))</f>
        <v>H</v>
      </c>
      <c r="E281" s="85">
        <f>IF(COLUMNS($C281:E281)&gt;$K281*2,"",INDEX('NOAA Tides Rangiroa'!$C:$C,MATCH($A281,'NOAA Tides Rangiroa'!$A:$A,0)+2-1))</f>
        <v>0.4291666666666667</v>
      </c>
      <c r="F281" s="85" t="str">
        <f>IF(COLUMNS($C281:F281)&gt;$K281*2,"",INDEX('NOAA Tides Rangiroa'!$D:$D,MATCH($A281,'NOAA Tides Rangiroa'!$A:$A,0)+2-1))</f>
        <v>L</v>
      </c>
      <c r="G281" s="85">
        <f>IF(COLUMNS($C281:G281)&gt;$K281*2,"",INDEX('NOAA Tides Rangiroa'!$C:$C,MATCH($A281,'NOAA Tides Rangiroa'!$A:$A,0)+3-1))</f>
        <v>0.6881944444444444</v>
      </c>
      <c r="H281" s="85" t="str">
        <f>IF(COLUMNS($C281:H281)&gt;$K281*2,"",INDEX('NOAA Tides Rangiroa'!$D:$D,MATCH($A281,'NOAA Tides Rangiroa'!$A:$A,0)+3-1))</f>
        <v>H</v>
      </c>
      <c r="I281" s="85">
        <f>IF(COLUMNS($C281:I281)&gt;$K281*2,"",INDEX('NOAA Tides Rangiroa'!$C:$C,MATCH($A281,'NOAA Tides Rangiroa'!$A:$A,0)+4-1))</f>
        <v>0.9493055555555556</v>
      </c>
      <c r="J281" s="85" t="str">
        <f>IF(COLUMNS($C281:J281)&gt;$K281*2,"",INDEX('NOAA Tides Rangiroa'!$D:$D,MATCH($A281,'NOAA Tides Rangiroa'!$A:$A,0)+4-1))</f>
        <v>L</v>
      </c>
      <c r="K281" s="84">
        <f>COUNTIF('NOAA Tides Rangiroa'!A:A,A281)</f>
        <v>4</v>
      </c>
    </row>
    <row r="282" spans="1:11" ht="12.75">
      <c r="A282" s="18">
        <v>41920</v>
      </c>
      <c r="B282" s="85" t="str">
        <f>IF(COLUMNS(B282:$B282)&gt;1,"",INDEX('NOAA Tides Rangiroa'!$B:$B,MATCH($A282,'NOAA Tides Rangiroa'!$A:$A,0)+COLUMNS(B282:$B282)-1))</f>
        <v>Wed</v>
      </c>
      <c r="C282" s="85">
        <f>IF(COLUMNS($C282:C282)&gt;$K282*2,"",INDEX('NOAA Tides Rangiroa'!$C:$C,MATCH($A282,'NOAA Tides Rangiroa'!$A:$A,0)+1-1))</f>
        <v>0.2034722222222222</v>
      </c>
      <c r="D282" s="85" t="str">
        <f>IF(COLUMNS($C282:D282)&gt;$K282*2,"",INDEX('NOAA Tides Rangiroa'!$D:$D,MATCH($A282,'NOAA Tides Rangiroa'!$A:$A,0)+1-1))</f>
        <v>H</v>
      </c>
      <c r="E282" s="85">
        <f>IF(COLUMNS($C282:E282)&gt;$K282*2,"",INDEX('NOAA Tides Rangiroa'!$C:$C,MATCH($A282,'NOAA Tides Rangiroa'!$A:$A,0)+2-1))</f>
        <v>0.46388888888888885</v>
      </c>
      <c r="F282" s="85" t="str">
        <f>IF(COLUMNS($C282:F282)&gt;$K282*2,"",INDEX('NOAA Tides Rangiroa'!$D:$D,MATCH($A282,'NOAA Tides Rangiroa'!$A:$A,0)+2-1))</f>
        <v>L</v>
      </c>
      <c r="G282" s="85">
        <f>IF(COLUMNS($C282:G282)&gt;$K282*2,"",INDEX('NOAA Tides Rangiroa'!$C:$C,MATCH($A282,'NOAA Tides Rangiroa'!$A:$A,0)+3-1))</f>
        <v>0.7229166666666668</v>
      </c>
      <c r="H282" s="85" t="str">
        <f>IF(COLUMNS($C282:H282)&gt;$K282*2,"",INDEX('NOAA Tides Rangiroa'!$D:$D,MATCH($A282,'NOAA Tides Rangiroa'!$A:$A,0)+3-1))</f>
        <v>H</v>
      </c>
      <c r="I282" s="85">
        <f>IF(COLUMNS($C282:I282)&gt;$K282*2,"",INDEX('NOAA Tides Rangiroa'!$C:$C,MATCH($A282,'NOAA Tides Rangiroa'!$A:$A,0)+4-1))</f>
        <v>0.9861111111111112</v>
      </c>
      <c r="J282" s="85" t="str">
        <f>IF(COLUMNS($C282:J282)&gt;$K282*2,"",INDEX('NOAA Tides Rangiroa'!$D:$D,MATCH($A282,'NOAA Tides Rangiroa'!$A:$A,0)+4-1))</f>
        <v>L</v>
      </c>
      <c r="K282" s="84">
        <f>COUNTIF('NOAA Tides Rangiroa'!A:A,A282)</f>
        <v>4</v>
      </c>
    </row>
    <row r="283" spans="1:11" ht="12.75">
      <c r="A283" s="18">
        <v>41921</v>
      </c>
      <c r="B283" s="85" t="str">
        <f>IF(COLUMNS(B283:$B283)&gt;1,"",INDEX('NOAA Tides Rangiroa'!$B:$B,MATCH($A283,'NOAA Tides Rangiroa'!$A:$A,0)+COLUMNS(B283:$B283)-1))</f>
        <v>Thu</v>
      </c>
      <c r="C283" s="85">
        <f>IF(COLUMNS($C283:C283)&gt;$K283*2,"",INDEX('NOAA Tides Rangiroa'!$C:$C,MATCH($A283,'NOAA Tides Rangiroa'!$A:$A,0)+1-1))</f>
        <v>0.23958333333333334</v>
      </c>
      <c r="D283" s="85" t="str">
        <f>IF(COLUMNS($C283:D283)&gt;$K283*2,"",INDEX('NOAA Tides Rangiroa'!$D:$D,MATCH($A283,'NOAA Tides Rangiroa'!$A:$A,0)+1-1))</f>
        <v>H</v>
      </c>
      <c r="E283" s="85">
        <f>IF(COLUMNS($C283:E283)&gt;$K283*2,"",INDEX('NOAA Tides Rangiroa'!$C:$C,MATCH($A283,'NOAA Tides Rangiroa'!$A:$A,0)+2-1))</f>
        <v>0.4986111111111111</v>
      </c>
      <c r="F283" s="85" t="str">
        <f>IF(COLUMNS($C283:F283)&gt;$K283*2,"",INDEX('NOAA Tides Rangiroa'!$D:$D,MATCH($A283,'NOAA Tides Rangiroa'!$A:$A,0)+2-1))</f>
        <v>L</v>
      </c>
      <c r="G283" s="85">
        <f>IF(COLUMNS($C283:G283)&gt;$K283*2,"",INDEX('NOAA Tides Rangiroa'!$C:$C,MATCH($A283,'NOAA Tides Rangiroa'!$A:$A,0)+3-1))</f>
        <v>0.7590277777777777</v>
      </c>
      <c r="H283" s="85" t="str">
        <f>IF(COLUMNS($C283:H283)&gt;$K283*2,"",INDEX('NOAA Tides Rangiroa'!$D:$D,MATCH($A283,'NOAA Tides Rangiroa'!$A:$A,0)+3-1))</f>
        <v>H</v>
      </c>
      <c r="I283" s="85" t="str">
        <f>IF(COLUMNS($C283:I283)&gt;$K283*2,"",INDEX('NOAA Tides Rangiroa'!$C:$C,MATCH($A283,'NOAA Tides Rangiroa'!$A:$A,0)+4-1))</f>
        <v/>
      </c>
      <c r="J283" s="85" t="str">
        <f>IF(COLUMNS($C283:J283)&gt;$K283*2,"",INDEX('NOAA Tides Rangiroa'!$D:$D,MATCH($A283,'NOAA Tides Rangiroa'!$A:$A,0)+4-1))</f>
        <v/>
      </c>
      <c r="K283" s="84">
        <f>COUNTIF('NOAA Tides Rangiroa'!A:A,A283)</f>
        <v>3</v>
      </c>
    </row>
    <row r="284" spans="1:11" ht="12.75">
      <c r="A284" s="18">
        <v>41922</v>
      </c>
      <c r="B284" s="85" t="str">
        <f>IF(COLUMNS(B284:$B284)&gt;1,"",INDEX('NOAA Tides Rangiroa'!$B:$B,MATCH($A284,'NOAA Tides Rangiroa'!$A:$A,0)+COLUMNS(B284:$B284)-1))</f>
        <v>Fri</v>
      </c>
      <c r="C284" s="85">
        <f>IF(COLUMNS($C284:C284)&gt;$K284*2,"",INDEX('NOAA Tides Rangiroa'!$C:$C,MATCH($A284,'NOAA Tides Rangiroa'!$A:$A,0)+1-1))</f>
        <v>0.02361111111111111</v>
      </c>
      <c r="D284" s="85" t="str">
        <f>IF(COLUMNS($C284:D284)&gt;$K284*2,"",INDEX('NOAA Tides Rangiroa'!$D:$D,MATCH($A284,'NOAA Tides Rangiroa'!$A:$A,0)+1-1))</f>
        <v>L</v>
      </c>
      <c r="E284" s="85">
        <f>IF(COLUMNS($C284:E284)&gt;$K284*2,"",INDEX('NOAA Tides Rangiroa'!$C:$C,MATCH($A284,'NOAA Tides Rangiroa'!$A:$A,0)+2-1))</f>
        <v>0.27708333333333335</v>
      </c>
      <c r="F284" s="85" t="str">
        <f>IF(COLUMNS($C284:F284)&gt;$K284*2,"",INDEX('NOAA Tides Rangiroa'!$D:$D,MATCH($A284,'NOAA Tides Rangiroa'!$A:$A,0)+2-1))</f>
        <v>H</v>
      </c>
      <c r="G284" s="85">
        <f>IF(COLUMNS($C284:G284)&gt;$K284*2,"",INDEX('NOAA Tides Rangiroa'!$C:$C,MATCH($A284,'NOAA Tides Rangiroa'!$A:$A,0)+3-1))</f>
        <v>0.5347222222222222</v>
      </c>
      <c r="H284" s="85" t="str">
        <f>IF(COLUMNS($C284:H284)&gt;$K284*2,"",INDEX('NOAA Tides Rangiroa'!$D:$D,MATCH($A284,'NOAA Tides Rangiroa'!$A:$A,0)+3-1))</f>
        <v>L</v>
      </c>
      <c r="I284" s="85">
        <f>IF(COLUMNS($C284:I284)&gt;$K284*2,"",INDEX('NOAA Tides Rangiroa'!$C:$C,MATCH($A284,'NOAA Tides Rangiroa'!$A:$A,0)+4-1))</f>
        <v>0.7965277777777778</v>
      </c>
      <c r="J284" s="85" t="str">
        <f>IF(COLUMNS($C284:J284)&gt;$K284*2,"",INDEX('NOAA Tides Rangiroa'!$D:$D,MATCH($A284,'NOAA Tides Rangiroa'!$A:$A,0)+4-1))</f>
        <v>H</v>
      </c>
      <c r="K284" s="84">
        <f>COUNTIF('NOAA Tides Rangiroa'!A:A,A284)</f>
        <v>4</v>
      </c>
    </row>
    <row r="285" spans="1:11" ht="12.75">
      <c r="A285" s="18">
        <v>41923</v>
      </c>
      <c r="B285" s="85" t="str">
        <f>IF(COLUMNS(B285:$B285)&gt;1,"",INDEX('NOAA Tides Rangiroa'!$B:$B,MATCH($A285,'NOAA Tides Rangiroa'!$A:$A,0)+COLUMNS(B285:$B285)-1))</f>
        <v>Sat</v>
      </c>
      <c r="C285" s="85">
        <f>IF(COLUMNS($C285:C285)&gt;$K285*2,"",INDEX('NOAA Tides Rangiroa'!$C:$C,MATCH($A285,'NOAA Tides Rangiroa'!$A:$A,0)+1-1))</f>
        <v>0.0625</v>
      </c>
      <c r="D285" s="85" t="str">
        <f>IF(COLUMNS($C285:D285)&gt;$K285*2,"",INDEX('NOAA Tides Rangiroa'!$D:$D,MATCH($A285,'NOAA Tides Rangiroa'!$A:$A,0)+1-1))</f>
        <v>L</v>
      </c>
      <c r="E285" s="85">
        <f>IF(COLUMNS($C285:E285)&gt;$K285*2,"",INDEX('NOAA Tides Rangiroa'!$C:$C,MATCH($A285,'NOAA Tides Rangiroa'!$A:$A,0)+2-1))</f>
        <v>0.3159722222222222</v>
      </c>
      <c r="F285" s="85" t="str">
        <f>IF(COLUMNS($C285:F285)&gt;$K285*2,"",INDEX('NOAA Tides Rangiroa'!$D:$D,MATCH($A285,'NOAA Tides Rangiroa'!$A:$A,0)+2-1))</f>
        <v>H</v>
      </c>
      <c r="G285" s="85">
        <f>IF(COLUMNS($C285:G285)&gt;$K285*2,"",INDEX('NOAA Tides Rangiroa'!$C:$C,MATCH($A285,'NOAA Tides Rangiroa'!$A:$A,0)+3-1))</f>
        <v>0.5729166666666666</v>
      </c>
      <c r="H285" s="85" t="str">
        <f>IF(COLUMNS($C285:H285)&gt;$K285*2,"",INDEX('NOAA Tides Rangiroa'!$D:$D,MATCH($A285,'NOAA Tides Rangiroa'!$A:$A,0)+3-1))</f>
        <v>L</v>
      </c>
      <c r="I285" s="85">
        <f>IF(COLUMNS($C285:I285)&gt;$K285*2,"",INDEX('NOAA Tides Rangiroa'!$C:$C,MATCH($A285,'NOAA Tides Rangiroa'!$A:$A,0)+4-1))</f>
        <v>0.8354166666666667</v>
      </c>
      <c r="J285" s="85" t="str">
        <f>IF(COLUMNS($C285:J285)&gt;$K285*2,"",INDEX('NOAA Tides Rangiroa'!$D:$D,MATCH($A285,'NOAA Tides Rangiroa'!$A:$A,0)+4-1))</f>
        <v>H</v>
      </c>
      <c r="K285" s="84">
        <f>COUNTIF('NOAA Tides Rangiroa'!A:A,A285)</f>
        <v>4</v>
      </c>
    </row>
    <row r="286" spans="1:11" ht="12.75">
      <c r="A286" s="18">
        <v>41924</v>
      </c>
      <c r="B286" s="85" t="str">
        <f>IF(COLUMNS(B286:$B286)&gt;1,"",INDEX('NOAA Tides Rangiroa'!$B:$B,MATCH($A286,'NOAA Tides Rangiroa'!$A:$A,0)+COLUMNS(B286:$B286)-1))</f>
        <v>Sun</v>
      </c>
      <c r="C286" s="85">
        <f>IF(COLUMNS($C286:C286)&gt;$K286*2,"",INDEX('NOAA Tides Rangiroa'!$C:$C,MATCH($A286,'NOAA Tides Rangiroa'!$A:$A,0)+1-1))</f>
        <v>0.10347222222222223</v>
      </c>
      <c r="D286" s="85" t="str">
        <f>IF(COLUMNS($C286:D286)&gt;$K286*2,"",INDEX('NOAA Tides Rangiroa'!$D:$D,MATCH($A286,'NOAA Tides Rangiroa'!$A:$A,0)+1-1))</f>
        <v>L</v>
      </c>
      <c r="E286" s="85">
        <f>IF(COLUMNS($C286:E286)&gt;$K286*2,"",INDEX('NOAA Tides Rangiroa'!$C:$C,MATCH($A286,'NOAA Tides Rangiroa'!$A:$A,0)+2-1))</f>
        <v>0.35694444444444445</v>
      </c>
      <c r="F286" s="85" t="str">
        <f>IF(COLUMNS($C286:F286)&gt;$K286*2,"",INDEX('NOAA Tides Rangiroa'!$D:$D,MATCH($A286,'NOAA Tides Rangiroa'!$A:$A,0)+2-1))</f>
        <v>H</v>
      </c>
      <c r="G286" s="85">
        <f>IF(COLUMNS($C286:G286)&gt;$K286*2,"",INDEX('NOAA Tides Rangiroa'!$C:$C,MATCH($A286,'NOAA Tides Rangiroa'!$A:$A,0)+3-1))</f>
        <v>0.6131944444444445</v>
      </c>
      <c r="H286" s="85" t="str">
        <f>IF(COLUMNS($C286:H286)&gt;$K286*2,"",INDEX('NOAA Tides Rangiroa'!$D:$D,MATCH($A286,'NOAA Tides Rangiroa'!$A:$A,0)+3-1))</f>
        <v>L</v>
      </c>
      <c r="I286" s="85">
        <f>IF(COLUMNS($C286:I286)&gt;$K286*2,"",INDEX('NOAA Tides Rangiroa'!$C:$C,MATCH($A286,'NOAA Tides Rangiroa'!$A:$A,0)+4-1))</f>
        <v>0.8770833333333333</v>
      </c>
      <c r="J286" s="85" t="str">
        <f>IF(COLUMNS($C286:J286)&gt;$K286*2,"",INDEX('NOAA Tides Rangiroa'!$D:$D,MATCH($A286,'NOAA Tides Rangiroa'!$A:$A,0)+4-1))</f>
        <v>H</v>
      </c>
      <c r="K286" s="84">
        <f>COUNTIF('NOAA Tides Rangiroa'!A:A,A286)</f>
        <v>4</v>
      </c>
    </row>
    <row r="287" spans="1:11" ht="12.75">
      <c r="A287" s="18">
        <v>41925</v>
      </c>
      <c r="B287" s="85" t="str">
        <f>IF(COLUMNS(B287:$B287)&gt;1,"",INDEX('NOAA Tides Rangiroa'!$B:$B,MATCH($A287,'NOAA Tides Rangiroa'!$A:$A,0)+COLUMNS(B287:$B287)-1))</f>
        <v>Mon</v>
      </c>
      <c r="C287" s="85">
        <f>IF(COLUMNS($C287:C287)&gt;$K287*2,"",INDEX('NOAA Tides Rangiroa'!$C:$C,MATCH($A287,'NOAA Tides Rangiroa'!$A:$A,0)+1-1))</f>
        <v>0.14652777777777778</v>
      </c>
      <c r="D287" s="85" t="str">
        <f>IF(COLUMNS($C287:D287)&gt;$K287*2,"",INDEX('NOAA Tides Rangiroa'!$D:$D,MATCH($A287,'NOAA Tides Rangiroa'!$A:$A,0)+1-1))</f>
        <v>L</v>
      </c>
      <c r="E287" s="85">
        <f>IF(COLUMNS($C287:E287)&gt;$K287*2,"",INDEX('NOAA Tides Rangiroa'!$C:$C,MATCH($A287,'NOAA Tides Rangiroa'!$A:$A,0)+2-1))</f>
        <v>0.39999999999999997</v>
      </c>
      <c r="F287" s="85" t="str">
        <f>IF(COLUMNS($C287:F287)&gt;$K287*2,"",INDEX('NOAA Tides Rangiroa'!$D:$D,MATCH($A287,'NOAA Tides Rangiroa'!$A:$A,0)+2-1))</f>
        <v>H</v>
      </c>
      <c r="G287" s="85">
        <f>IF(COLUMNS($C287:G287)&gt;$K287*2,"",INDEX('NOAA Tides Rangiroa'!$C:$C,MATCH($A287,'NOAA Tides Rangiroa'!$A:$A,0)+3-1))</f>
        <v>0.65625</v>
      </c>
      <c r="H287" s="85" t="str">
        <f>IF(COLUMNS($C287:H287)&gt;$K287*2,"",INDEX('NOAA Tides Rangiroa'!$D:$D,MATCH($A287,'NOAA Tides Rangiroa'!$A:$A,0)+3-1))</f>
        <v>L</v>
      </c>
      <c r="I287" s="85">
        <f>IF(COLUMNS($C287:I287)&gt;$K287*2,"",INDEX('NOAA Tides Rangiroa'!$C:$C,MATCH($A287,'NOAA Tides Rangiroa'!$A:$A,0)+4-1))</f>
        <v>0.9201388888888888</v>
      </c>
      <c r="J287" s="85" t="str">
        <f>IF(COLUMNS($C287:J287)&gt;$K287*2,"",INDEX('NOAA Tides Rangiroa'!$D:$D,MATCH($A287,'NOAA Tides Rangiroa'!$A:$A,0)+4-1))</f>
        <v>H</v>
      </c>
      <c r="K287" s="84">
        <f>COUNTIF('NOAA Tides Rangiroa'!A:A,A287)</f>
        <v>4</v>
      </c>
    </row>
    <row r="288" spans="1:11" ht="12.75">
      <c r="A288" s="18">
        <v>41926</v>
      </c>
      <c r="B288" s="85" t="str">
        <f>IF(COLUMNS(B288:$B288)&gt;1,"",INDEX('NOAA Tides Rangiroa'!$B:$B,MATCH($A288,'NOAA Tides Rangiroa'!$A:$A,0)+COLUMNS(B288:$B288)-1))</f>
        <v>Tue</v>
      </c>
      <c r="C288" s="85">
        <f>IF(COLUMNS($C288:C288)&gt;$K288*2,"",INDEX('NOAA Tides Rangiroa'!$C:$C,MATCH($A288,'NOAA Tides Rangiroa'!$A:$A,0)+1-1))</f>
        <v>0.18958333333333333</v>
      </c>
      <c r="D288" s="85" t="str">
        <f>IF(COLUMNS($C288:D288)&gt;$K288*2,"",INDEX('NOAA Tides Rangiroa'!$D:$D,MATCH($A288,'NOAA Tides Rangiroa'!$A:$A,0)+1-1))</f>
        <v>L</v>
      </c>
      <c r="E288" s="85">
        <f>IF(COLUMNS($C288:E288)&gt;$K288*2,"",INDEX('NOAA Tides Rangiroa'!$C:$C,MATCH($A288,'NOAA Tides Rangiroa'!$A:$A,0)+2-1))</f>
        <v>0.44375000000000003</v>
      </c>
      <c r="F288" s="85" t="str">
        <f>IF(COLUMNS($C288:F288)&gt;$K288*2,"",INDEX('NOAA Tides Rangiroa'!$D:$D,MATCH($A288,'NOAA Tides Rangiroa'!$A:$A,0)+2-1))</f>
        <v>H</v>
      </c>
      <c r="G288" s="85">
        <f>IF(COLUMNS($C288:G288)&gt;$K288*2,"",INDEX('NOAA Tides Rangiroa'!$C:$C,MATCH($A288,'NOAA Tides Rangiroa'!$A:$A,0)+3-1))</f>
        <v>0.7000000000000001</v>
      </c>
      <c r="H288" s="85" t="str">
        <f>IF(COLUMNS($C288:H288)&gt;$K288*2,"",INDEX('NOAA Tides Rangiroa'!$D:$D,MATCH($A288,'NOAA Tides Rangiroa'!$A:$A,0)+3-1))</f>
        <v>L</v>
      </c>
      <c r="I288" s="85">
        <f>IF(COLUMNS($C288:I288)&gt;$K288*2,"",INDEX('NOAA Tides Rangiroa'!$C:$C,MATCH($A288,'NOAA Tides Rangiroa'!$A:$A,0)+4-1))</f>
        <v>0.9618055555555555</v>
      </c>
      <c r="J288" s="85" t="str">
        <f>IF(COLUMNS($C288:J288)&gt;$K288*2,"",INDEX('NOAA Tides Rangiroa'!$D:$D,MATCH($A288,'NOAA Tides Rangiroa'!$A:$A,0)+4-1))</f>
        <v>H</v>
      </c>
      <c r="K288" s="84">
        <f>COUNTIF('NOAA Tides Rangiroa'!A:A,A288)</f>
        <v>4</v>
      </c>
    </row>
    <row r="289" spans="1:11" ht="12.75">
      <c r="A289" s="18">
        <v>41927</v>
      </c>
      <c r="B289" s="85" t="str">
        <f>IF(COLUMNS(B289:$B289)&gt;1,"",INDEX('NOAA Tides Rangiroa'!$B:$B,MATCH($A289,'NOAA Tides Rangiroa'!$A:$A,0)+COLUMNS(B289:$B289)-1))</f>
        <v>Wed</v>
      </c>
      <c r="C289" s="85">
        <f>IF(COLUMNS($C289:C289)&gt;$K289*2,"",INDEX('NOAA Tides Rangiroa'!$C:$C,MATCH($A289,'NOAA Tides Rangiroa'!$A:$A,0)+1-1))</f>
        <v>0.23055555555555554</v>
      </c>
      <c r="D289" s="85" t="str">
        <f>IF(COLUMNS($C289:D289)&gt;$K289*2,"",INDEX('NOAA Tides Rangiroa'!$D:$D,MATCH($A289,'NOAA Tides Rangiroa'!$A:$A,0)+1-1))</f>
        <v>L</v>
      </c>
      <c r="E289" s="85">
        <f>IF(COLUMNS($C289:E289)&gt;$K289*2,"",INDEX('NOAA Tides Rangiroa'!$C:$C,MATCH($A289,'NOAA Tides Rangiroa'!$A:$A,0)+2-1))</f>
        <v>0.4847222222222222</v>
      </c>
      <c r="F289" s="85" t="str">
        <f>IF(COLUMNS($C289:F289)&gt;$K289*2,"",INDEX('NOAA Tides Rangiroa'!$D:$D,MATCH($A289,'NOAA Tides Rangiroa'!$A:$A,0)+2-1))</f>
        <v>H</v>
      </c>
      <c r="G289" s="85">
        <f>IF(COLUMNS($C289:G289)&gt;$K289*2,"",INDEX('NOAA Tides Rangiroa'!$C:$C,MATCH($A289,'NOAA Tides Rangiroa'!$A:$A,0)+3-1))</f>
        <v>0.7402777777777777</v>
      </c>
      <c r="H289" s="85" t="str">
        <f>IF(COLUMNS($C289:H289)&gt;$K289*2,"",INDEX('NOAA Tides Rangiroa'!$D:$D,MATCH($A289,'NOAA Tides Rangiroa'!$A:$A,0)+3-1))</f>
        <v>L</v>
      </c>
      <c r="I289" s="85" t="str">
        <f>IF(COLUMNS($C289:I289)&gt;$K289*2,"",INDEX('NOAA Tides Rangiroa'!$C:$C,MATCH($A289,'NOAA Tides Rangiroa'!$A:$A,0)+4-1))</f>
        <v/>
      </c>
      <c r="J289" s="85" t="str">
        <f>IF(COLUMNS($C289:J289)&gt;$K289*2,"",INDEX('NOAA Tides Rangiroa'!$D:$D,MATCH($A289,'NOAA Tides Rangiroa'!$A:$A,0)+4-1))</f>
        <v/>
      </c>
      <c r="K289" s="84">
        <f>COUNTIF('NOAA Tides Rangiroa'!A:A,A289)</f>
        <v>3</v>
      </c>
    </row>
    <row r="290" spans="1:11" ht="12.75">
      <c r="A290" s="18">
        <v>41928</v>
      </c>
      <c r="B290" s="85" t="str">
        <f>IF(COLUMNS(B290:$B290)&gt;1,"",INDEX('NOAA Tides Rangiroa'!$B:$B,MATCH($A290,'NOAA Tides Rangiroa'!$A:$A,0)+COLUMNS(B290:$B290)-1))</f>
        <v>Thu</v>
      </c>
      <c r="C290" s="85">
        <f>IF(COLUMNS($C290:C290)&gt;$K290*2,"",INDEX('NOAA Tides Rangiroa'!$C:$C,MATCH($A290,'NOAA Tides Rangiroa'!$A:$A,0)+1-1))</f>
        <v>0.0006944444444444445</v>
      </c>
      <c r="D290" s="85" t="str">
        <f>IF(COLUMNS($C290:D290)&gt;$K290*2,"",INDEX('NOAA Tides Rangiroa'!$D:$D,MATCH($A290,'NOAA Tides Rangiroa'!$A:$A,0)+1-1))</f>
        <v>H</v>
      </c>
      <c r="E290" s="85">
        <f>IF(COLUMNS($C290:E290)&gt;$K290*2,"",INDEX('NOAA Tides Rangiroa'!$C:$C,MATCH($A290,'NOAA Tides Rangiroa'!$A:$A,0)+2-1))</f>
        <v>0.26666666666666666</v>
      </c>
      <c r="F290" s="85" t="str">
        <f>IF(COLUMNS($C290:F290)&gt;$K290*2,"",INDEX('NOAA Tides Rangiroa'!$D:$D,MATCH($A290,'NOAA Tides Rangiroa'!$A:$A,0)+2-1))</f>
        <v>L</v>
      </c>
      <c r="G290" s="85">
        <f>IF(COLUMNS($C290:G290)&gt;$K290*2,"",INDEX('NOAA Tides Rangiroa'!$C:$C,MATCH($A290,'NOAA Tides Rangiroa'!$A:$A,0)+3-1))</f>
        <v>0.5208333333333334</v>
      </c>
      <c r="H290" s="85" t="str">
        <f>IF(COLUMNS($C290:H290)&gt;$K290*2,"",INDEX('NOAA Tides Rangiroa'!$D:$D,MATCH($A290,'NOAA Tides Rangiroa'!$A:$A,0)+3-1))</f>
        <v>H</v>
      </c>
      <c r="I290" s="85">
        <f>IF(COLUMNS($C290:I290)&gt;$K290*2,"",INDEX('NOAA Tides Rangiroa'!$C:$C,MATCH($A290,'NOAA Tides Rangiroa'!$A:$A,0)+4-1))</f>
        <v>0.7763888888888889</v>
      </c>
      <c r="J290" s="85" t="str">
        <f>IF(COLUMNS($C290:J290)&gt;$K290*2,"",INDEX('NOAA Tides Rangiroa'!$D:$D,MATCH($A290,'NOAA Tides Rangiroa'!$A:$A,0)+4-1))</f>
        <v>L</v>
      </c>
      <c r="K290" s="84">
        <f>COUNTIF('NOAA Tides Rangiroa'!A:A,A290)</f>
        <v>4</v>
      </c>
    </row>
    <row r="291" spans="1:11" ht="12.75">
      <c r="A291" s="18">
        <v>41929</v>
      </c>
      <c r="B291" s="85" t="str">
        <f>IF(COLUMNS(B291:$B291)&gt;1,"",INDEX('NOAA Tides Rangiroa'!$B:$B,MATCH($A291,'NOAA Tides Rangiroa'!$A:$A,0)+COLUMNS(B291:$B291)-1))</f>
        <v>Fri</v>
      </c>
      <c r="C291" s="85">
        <f>IF(COLUMNS($C291:C291)&gt;$K291*2,"",INDEX('NOAA Tides Rangiroa'!$C:$C,MATCH($A291,'NOAA Tides Rangiroa'!$A:$A,0)+1-1))</f>
        <v>0.034722222222222224</v>
      </c>
      <c r="D291" s="85" t="str">
        <f>IF(COLUMNS($C291:D291)&gt;$K291*2,"",INDEX('NOAA Tides Rangiroa'!$D:$D,MATCH($A291,'NOAA Tides Rangiroa'!$A:$A,0)+1-1))</f>
        <v>H</v>
      </c>
      <c r="E291" s="85">
        <f>IF(COLUMNS($C291:E291)&gt;$K291*2,"",INDEX('NOAA Tides Rangiroa'!$C:$C,MATCH($A291,'NOAA Tides Rangiroa'!$A:$A,0)+2-1))</f>
        <v>0.29791666666666666</v>
      </c>
      <c r="F291" s="85" t="str">
        <f>IF(COLUMNS($C291:F291)&gt;$K291*2,"",INDEX('NOAA Tides Rangiroa'!$D:$D,MATCH($A291,'NOAA Tides Rangiroa'!$A:$A,0)+2-1))</f>
        <v>L</v>
      </c>
      <c r="G291" s="85">
        <f>IF(COLUMNS($C291:G291)&gt;$K291*2,"",INDEX('NOAA Tides Rangiroa'!$C:$C,MATCH($A291,'NOAA Tides Rangiroa'!$A:$A,0)+3-1))</f>
        <v>0.5513888888888888</v>
      </c>
      <c r="H291" s="85" t="str">
        <f>IF(COLUMNS($C291:H291)&gt;$K291*2,"",INDEX('NOAA Tides Rangiroa'!$D:$D,MATCH($A291,'NOAA Tides Rangiroa'!$A:$A,0)+3-1))</f>
        <v>H</v>
      </c>
      <c r="I291" s="85">
        <f>IF(COLUMNS($C291:I291)&gt;$K291*2,"",INDEX('NOAA Tides Rangiroa'!$C:$C,MATCH($A291,'NOAA Tides Rangiroa'!$A:$A,0)+4-1))</f>
        <v>0.8076388888888889</v>
      </c>
      <c r="J291" s="85" t="str">
        <f>IF(COLUMNS($C291:J291)&gt;$K291*2,"",INDEX('NOAA Tides Rangiroa'!$D:$D,MATCH($A291,'NOAA Tides Rangiroa'!$A:$A,0)+4-1))</f>
        <v>L</v>
      </c>
      <c r="K291" s="84">
        <f>COUNTIF('NOAA Tides Rangiroa'!A:A,A291)</f>
        <v>4</v>
      </c>
    </row>
    <row r="292" spans="1:11" ht="12.75">
      <c r="A292" s="18">
        <v>41930</v>
      </c>
      <c r="B292" s="85" t="str">
        <f>IF(COLUMNS(B292:$B292)&gt;1,"",INDEX('NOAA Tides Rangiroa'!$B:$B,MATCH($A292,'NOAA Tides Rangiroa'!$A:$A,0)+COLUMNS(B292:$B292)-1))</f>
        <v>Sat</v>
      </c>
      <c r="C292" s="85">
        <f>IF(COLUMNS($C292:C292)&gt;$K292*2,"",INDEX('NOAA Tides Rangiroa'!$C:$C,MATCH($A292,'NOAA Tides Rangiroa'!$A:$A,0)+1-1))</f>
        <v>0.06458333333333334</v>
      </c>
      <c r="D292" s="85" t="str">
        <f>IF(COLUMNS($C292:D292)&gt;$K292*2,"",INDEX('NOAA Tides Rangiroa'!$D:$D,MATCH($A292,'NOAA Tides Rangiroa'!$A:$A,0)+1-1))</f>
        <v>H</v>
      </c>
      <c r="E292" s="85">
        <f>IF(COLUMNS($C292:E292)&gt;$K292*2,"",INDEX('NOAA Tides Rangiroa'!$C:$C,MATCH($A292,'NOAA Tides Rangiroa'!$A:$A,0)+2-1))</f>
        <v>0.325</v>
      </c>
      <c r="F292" s="85" t="str">
        <f>IF(COLUMNS($C292:F292)&gt;$K292*2,"",INDEX('NOAA Tides Rangiroa'!$D:$D,MATCH($A292,'NOAA Tides Rangiroa'!$A:$A,0)+2-1))</f>
        <v>L</v>
      </c>
      <c r="G292" s="85">
        <f>IF(COLUMNS($C292:G292)&gt;$K292*2,"",INDEX('NOAA Tides Rangiroa'!$C:$C,MATCH($A292,'NOAA Tides Rangiroa'!$A:$A,0)+3-1))</f>
        <v>0.5784722222222222</v>
      </c>
      <c r="H292" s="85" t="str">
        <f>IF(COLUMNS($C292:H292)&gt;$K292*2,"",INDEX('NOAA Tides Rangiroa'!$D:$D,MATCH($A292,'NOAA Tides Rangiroa'!$A:$A,0)+3-1))</f>
        <v>H</v>
      </c>
      <c r="I292" s="85">
        <f>IF(COLUMNS($C292:I292)&gt;$K292*2,"",INDEX('NOAA Tides Rangiroa'!$C:$C,MATCH($A292,'NOAA Tides Rangiroa'!$A:$A,0)+4-1))</f>
        <v>0.8354166666666667</v>
      </c>
      <c r="J292" s="85" t="str">
        <f>IF(COLUMNS($C292:J292)&gt;$K292*2,"",INDEX('NOAA Tides Rangiroa'!$D:$D,MATCH($A292,'NOAA Tides Rangiroa'!$A:$A,0)+4-1))</f>
        <v>L</v>
      </c>
      <c r="K292" s="84">
        <f>COUNTIF('NOAA Tides Rangiroa'!A:A,A292)</f>
        <v>4</v>
      </c>
    </row>
    <row r="293" spans="1:11" ht="12.75">
      <c r="A293" s="18">
        <v>41931</v>
      </c>
      <c r="B293" s="85" t="str">
        <f>IF(COLUMNS(B293:$B293)&gt;1,"",INDEX('NOAA Tides Rangiroa'!$B:$B,MATCH($A293,'NOAA Tides Rangiroa'!$A:$A,0)+COLUMNS(B293:$B293)-1))</f>
        <v>Sun</v>
      </c>
      <c r="C293" s="85">
        <f>IF(COLUMNS($C293:C293)&gt;$K293*2,"",INDEX('NOAA Tides Rangiroa'!$C:$C,MATCH($A293,'NOAA Tides Rangiroa'!$A:$A,0)+1-1))</f>
        <v>0.09097222222222222</v>
      </c>
      <c r="D293" s="85" t="str">
        <f>IF(COLUMNS($C293:D293)&gt;$K293*2,"",INDEX('NOAA Tides Rangiroa'!$D:$D,MATCH($A293,'NOAA Tides Rangiroa'!$A:$A,0)+1-1))</f>
        <v>H</v>
      </c>
      <c r="E293" s="85">
        <f>IF(COLUMNS($C293:E293)&gt;$K293*2,"",INDEX('NOAA Tides Rangiroa'!$C:$C,MATCH($A293,'NOAA Tides Rangiroa'!$A:$A,0)+2-1))</f>
        <v>0.35000000000000003</v>
      </c>
      <c r="F293" s="85" t="str">
        <f>IF(COLUMNS($C293:F293)&gt;$K293*2,"",INDEX('NOAA Tides Rangiroa'!$D:$D,MATCH($A293,'NOAA Tides Rangiroa'!$A:$A,0)+2-1))</f>
        <v>L</v>
      </c>
      <c r="G293" s="85">
        <f>IF(COLUMNS($C293:G293)&gt;$K293*2,"",INDEX('NOAA Tides Rangiroa'!$C:$C,MATCH($A293,'NOAA Tides Rangiroa'!$A:$A,0)+3-1))</f>
        <v>0.6034722222222222</v>
      </c>
      <c r="H293" s="85" t="str">
        <f>IF(COLUMNS($C293:H293)&gt;$K293*2,"",INDEX('NOAA Tides Rangiroa'!$D:$D,MATCH($A293,'NOAA Tides Rangiroa'!$A:$A,0)+3-1))</f>
        <v>H</v>
      </c>
      <c r="I293" s="85">
        <f>IF(COLUMNS($C293:I293)&gt;$K293*2,"",INDEX('NOAA Tides Rangiroa'!$C:$C,MATCH($A293,'NOAA Tides Rangiroa'!$A:$A,0)+4-1))</f>
        <v>0.8618055555555556</v>
      </c>
      <c r="J293" s="85" t="str">
        <f>IF(COLUMNS($C293:J293)&gt;$K293*2,"",INDEX('NOAA Tides Rangiroa'!$D:$D,MATCH($A293,'NOAA Tides Rangiroa'!$A:$A,0)+4-1))</f>
        <v>L</v>
      </c>
      <c r="K293" s="84">
        <f>COUNTIF('NOAA Tides Rangiroa'!A:A,A293)</f>
        <v>4</v>
      </c>
    </row>
    <row r="294" spans="1:11" ht="12.75">
      <c r="A294" s="18">
        <v>41932</v>
      </c>
      <c r="B294" s="85" t="str">
        <f>IF(COLUMNS(B294:$B294)&gt;1,"",INDEX('NOAA Tides Rangiroa'!$B:$B,MATCH($A294,'NOAA Tides Rangiroa'!$A:$A,0)+COLUMNS(B294:$B294)-1))</f>
        <v>Mon</v>
      </c>
      <c r="C294" s="85">
        <f>IF(COLUMNS($C294:C294)&gt;$K294*2,"",INDEX('NOAA Tides Rangiroa'!$C:$C,MATCH($A294,'NOAA Tides Rangiroa'!$A:$A,0)+1-1))</f>
        <v>0.11666666666666665</v>
      </c>
      <c r="D294" s="85" t="str">
        <f>IF(COLUMNS($C294:D294)&gt;$K294*2,"",INDEX('NOAA Tides Rangiroa'!$D:$D,MATCH($A294,'NOAA Tides Rangiroa'!$A:$A,0)+1-1))</f>
        <v>H</v>
      </c>
      <c r="E294" s="85">
        <f>IF(COLUMNS($C294:E294)&gt;$K294*2,"",INDEX('NOAA Tides Rangiroa'!$C:$C,MATCH($A294,'NOAA Tides Rangiroa'!$A:$A,0)+2-1))</f>
        <v>0.3736111111111111</v>
      </c>
      <c r="F294" s="85" t="str">
        <f>IF(COLUMNS($C294:F294)&gt;$K294*2,"",INDEX('NOAA Tides Rangiroa'!$D:$D,MATCH($A294,'NOAA Tides Rangiroa'!$A:$A,0)+2-1))</f>
        <v>L</v>
      </c>
      <c r="G294" s="85">
        <f>IF(COLUMNS($C294:G294)&gt;$K294*2,"",INDEX('NOAA Tides Rangiroa'!$C:$C,MATCH($A294,'NOAA Tides Rangiroa'!$A:$A,0)+3-1))</f>
        <v>0.6277777777777778</v>
      </c>
      <c r="H294" s="85" t="str">
        <f>IF(COLUMNS($C294:H294)&gt;$K294*2,"",INDEX('NOAA Tides Rangiroa'!$D:$D,MATCH($A294,'NOAA Tides Rangiroa'!$A:$A,0)+3-1))</f>
        <v>H</v>
      </c>
      <c r="I294" s="85">
        <f>IF(COLUMNS($C294:I294)&gt;$K294*2,"",INDEX('NOAA Tides Rangiroa'!$C:$C,MATCH($A294,'NOAA Tides Rangiroa'!$A:$A,0)+4-1))</f>
        <v>0.8868055555555556</v>
      </c>
      <c r="J294" s="85" t="str">
        <f>IF(COLUMNS($C294:J294)&gt;$K294*2,"",INDEX('NOAA Tides Rangiroa'!$D:$D,MATCH($A294,'NOAA Tides Rangiroa'!$A:$A,0)+4-1))</f>
        <v>L</v>
      </c>
      <c r="K294" s="84">
        <f>COUNTIF('NOAA Tides Rangiroa'!A:A,A294)</f>
        <v>4</v>
      </c>
    </row>
    <row r="295" spans="1:11" ht="12.75">
      <c r="A295" s="18">
        <v>41933</v>
      </c>
      <c r="B295" s="85" t="str">
        <f>IF(COLUMNS(B295:$B295)&gt;1,"",INDEX('NOAA Tides Rangiroa'!$B:$B,MATCH($A295,'NOAA Tides Rangiroa'!$A:$A,0)+COLUMNS(B295:$B295)-1))</f>
        <v>Tue</v>
      </c>
      <c r="C295" s="85">
        <f>IF(COLUMNS($C295:C295)&gt;$K295*2,"",INDEX('NOAA Tides Rangiroa'!$C:$C,MATCH($A295,'NOAA Tides Rangiroa'!$A:$A,0)+1-1))</f>
        <v>0.14166666666666666</v>
      </c>
      <c r="D295" s="85" t="str">
        <f>IF(COLUMNS($C295:D295)&gt;$K295*2,"",INDEX('NOAA Tides Rangiroa'!$D:$D,MATCH($A295,'NOAA Tides Rangiroa'!$A:$A,0)+1-1))</f>
        <v>H</v>
      </c>
      <c r="E295" s="85">
        <f>IF(COLUMNS($C295:E295)&gt;$K295*2,"",INDEX('NOAA Tides Rangiroa'!$C:$C,MATCH($A295,'NOAA Tides Rangiroa'!$A:$A,0)+2-1))</f>
        <v>0.3979166666666667</v>
      </c>
      <c r="F295" s="85" t="str">
        <f>IF(COLUMNS($C295:F295)&gt;$K295*2,"",INDEX('NOAA Tides Rangiroa'!$D:$D,MATCH($A295,'NOAA Tides Rangiroa'!$A:$A,0)+2-1))</f>
        <v>L</v>
      </c>
      <c r="G295" s="85">
        <f>IF(COLUMNS($C295:G295)&gt;$K295*2,"",INDEX('NOAA Tides Rangiroa'!$C:$C,MATCH($A295,'NOAA Tides Rangiroa'!$A:$A,0)+3-1))</f>
        <v>0.6520833333333333</v>
      </c>
      <c r="H295" s="85" t="str">
        <f>IF(COLUMNS($C295:H295)&gt;$K295*2,"",INDEX('NOAA Tides Rangiroa'!$D:$D,MATCH($A295,'NOAA Tides Rangiroa'!$A:$A,0)+3-1))</f>
        <v>H</v>
      </c>
      <c r="I295" s="85">
        <f>IF(COLUMNS($C295:I295)&gt;$K295*2,"",INDEX('NOAA Tides Rangiroa'!$C:$C,MATCH($A295,'NOAA Tides Rangiroa'!$A:$A,0)+4-1))</f>
        <v>0.9131944444444445</v>
      </c>
      <c r="J295" s="85" t="str">
        <f>IF(COLUMNS($C295:J295)&gt;$K295*2,"",INDEX('NOAA Tides Rangiroa'!$D:$D,MATCH($A295,'NOAA Tides Rangiroa'!$A:$A,0)+4-1))</f>
        <v>L</v>
      </c>
      <c r="K295" s="84">
        <f>COUNTIF('NOAA Tides Rangiroa'!A:A,A295)</f>
        <v>4</v>
      </c>
    </row>
    <row r="296" spans="1:11" ht="12.75">
      <c r="A296" s="18">
        <v>41934</v>
      </c>
      <c r="B296" s="85" t="str">
        <f>IF(COLUMNS(B296:$B296)&gt;1,"",INDEX('NOAA Tides Rangiroa'!$B:$B,MATCH($A296,'NOAA Tides Rangiroa'!$A:$A,0)+COLUMNS(B296:$B296)-1))</f>
        <v>Wed</v>
      </c>
      <c r="C296" s="85">
        <f>IF(COLUMNS($C296:C296)&gt;$K296*2,"",INDEX('NOAA Tides Rangiroa'!$C:$C,MATCH($A296,'NOAA Tides Rangiroa'!$A:$A,0)+1-1))</f>
        <v>0.16666666666666666</v>
      </c>
      <c r="D296" s="85" t="str">
        <f>IF(COLUMNS($C296:D296)&gt;$K296*2,"",INDEX('NOAA Tides Rangiroa'!$D:$D,MATCH($A296,'NOAA Tides Rangiroa'!$A:$A,0)+1-1))</f>
        <v>H</v>
      </c>
      <c r="E296" s="85">
        <f>IF(COLUMNS($C296:E296)&gt;$K296*2,"",INDEX('NOAA Tides Rangiroa'!$C:$C,MATCH($A296,'NOAA Tides Rangiroa'!$A:$A,0)+2-1))</f>
        <v>0.42291666666666666</v>
      </c>
      <c r="F296" s="85" t="str">
        <f>IF(COLUMNS($C296:F296)&gt;$K296*2,"",INDEX('NOAA Tides Rangiroa'!$D:$D,MATCH($A296,'NOAA Tides Rangiroa'!$A:$A,0)+2-1))</f>
        <v>L</v>
      </c>
      <c r="G296" s="85">
        <f>IF(COLUMNS($C296:G296)&gt;$K296*2,"",INDEX('NOAA Tides Rangiroa'!$C:$C,MATCH($A296,'NOAA Tides Rangiroa'!$A:$A,0)+3-1))</f>
        <v>0.6777777777777777</v>
      </c>
      <c r="H296" s="85" t="str">
        <f>IF(COLUMNS($C296:H296)&gt;$K296*2,"",INDEX('NOAA Tides Rangiroa'!$D:$D,MATCH($A296,'NOAA Tides Rangiroa'!$A:$A,0)+3-1))</f>
        <v>H</v>
      </c>
      <c r="I296" s="85">
        <f>IF(COLUMNS($C296:I296)&gt;$K296*2,"",INDEX('NOAA Tides Rangiroa'!$C:$C,MATCH($A296,'NOAA Tides Rangiroa'!$A:$A,0)+4-1))</f>
        <v>0.9395833333333333</v>
      </c>
      <c r="J296" s="85" t="str">
        <f>IF(COLUMNS($C296:J296)&gt;$K296*2,"",INDEX('NOAA Tides Rangiroa'!$D:$D,MATCH($A296,'NOAA Tides Rangiroa'!$A:$A,0)+4-1))</f>
        <v>L</v>
      </c>
      <c r="K296" s="84">
        <f>COUNTIF('NOAA Tides Rangiroa'!A:A,A296)</f>
        <v>4</v>
      </c>
    </row>
    <row r="297" spans="1:11" ht="12.75">
      <c r="A297" s="18">
        <v>41935</v>
      </c>
      <c r="B297" s="85" t="str">
        <f>IF(COLUMNS(B297:$B297)&gt;1,"",INDEX('NOAA Tides Rangiroa'!$B:$B,MATCH($A297,'NOAA Tides Rangiroa'!$A:$A,0)+COLUMNS(B297:$B297)-1))</f>
        <v>Thu</v>
      </c>
      <c r="C297" s="85">
        <f>IF(COLUMNS($C297:C297)&gt;$K297*2,"",INDEX('NOAA Tides Rangiroa'!$C:$C,MATCH($A297,'NOAA Tides Rangiroa'!$A:$A,0)+1-1))</f>
        <v>0.19375</v>
      </c>
      <c r="D297" s="85" t="str">
        <f>IF(COLUMNS($C297:D297)&gt;$K297*2,"",INDEX('NOAA Tides Rangiroa'!$D:$D,MATCH($A297,'NOAA Tides Rangiroa'!$A:$A,0)+1-1))</f>
        <v>H</v>
      </c>
      <c r="E297" s="85">
        <f>IF(COLUMNS($C297:E297)&gt;$K297*2,"",INDEX('NOAA Tides Rangiroa'!$C:$C,MATCH($A297,'NOAA Tides Rangiroa'!$A:$A,0)+2-1))</f>
        <v>0.4486111111111111</v>
      </c>
      <c r="F297" s="85" t="str">
        <f>IF(COLUMNS($C297:F297)&gt;$K297*2,"",INDEX('NOAA Tides Rangiroa'!$D:$D,MATCH($A297,'NOAA Tides Rangiroa'!$A:$A,0)+2-1))</f>
        <v>L</v>
      </c>
      <c r="G297" s="85">
        <f>IF(COLUMNS($C297:G297)&gt;$K297*2,"",INDEX('NOAA Tides Rangiroa'!$C:$C,MATCH($A297,'NOAA Tides Rangiroa'!$A:$A,0)+3-1))</f>
        <v>0.7048611111111112</v>
      </c>
      <c r="H297" s="85" t="str">
        <f>IF(COLUMNS($C297:H297)&gt;$K297*2,"",INDEX('NOAA Tides Rangiroa'!$D:$D,MATCH($A297,'NOAA Tides Rangiroa'!$A:$A,0)+3-1))</f>
        <v>H</v>
      </c>
      <c r="I297" s="85">
        <f>IF(COLUMNS($C297:I297)&gt;$K297*2,"",INDEX('NOAA Tides Rangiroa'!$C:$C,MATCH($A297,'NOAA Tides Rangiroa'!$A:$A,0)+4-1))</f>
        <v>0.9680555555555556</v>
      </c>
      <c r="J297" s="85" t="str">
        <f>IF(COLUMNS($C297:J297)&gt;$K297*2,"",INDEX('NOAA Tides Rangiroa'!$D:$D,MATCH($A297,'NOAA Tides Rangiroa'!$A:$A,0)+4-1))</f>
        <v>L</v>
      </c>
      <c r="K297" s="84">
        <f>COUNTIF('NOAA Tides Rangiroa'!A:A,A297)</f>
        <v>4</v>
      </c>
    </row>
    <row r="298" spans="1:11" ht="12.75">
      <c r="A298" s="18">
        <v>41936</v>
      </c>
      <c r="B298" s="85" t="str">
        <f>IF(COLUMNS(B298:$B298)&gt;1,"",INDEX('NOAA Tides Rangiroa'!$B:$B,MATCH($A298,'NOAA Tides Rangiroa'!$A:$A,0)+COLUMNS(B298:$B298)-1))</f>
        <v>Fri</v>
      </c>
      <c r="C298" s="85">
        <f>IF(COLUMNS($C298:C298)&gt;$K298*2,"",INDEX('NOAA Tides Rangiroa'!$C:$C,MATCH($A298,'NOAA Tides Rangiroa'!$A:$A,0)+1-1))</f>
        <v>0.2222222222222222</v>
      </c>
      <c r="D298" s="85" t="str">
        <f>IF(COLUMNS($C298:D298)&gt;$K298*2,"",INDEX('NOAA Tides Rangiroa'!$D:$D,MATCH($A298,'NOAA Tides Rangiroa'!$A:$A,0)+1-1))</f>
        <v>H</v>
      </c>
      <c r="E298" s="85">
        <f>IF(COLUMNS($C298:E298)&gt;$K298*2,"",INDEX('NOAA Tides Rangiroa'!$C:$C,MATCH($A298,'NOAA Tides Rangiroa'!$A:$A,0)+2-1))</f>
        <v>0.4763888888888889</v>
      </c>
      <c r="F298" s="85" t="str">
        <f>IF(COLUMNS($C298:F298)&gt;$K298*2,"",INDEX('NOAA Tides Rangiroa'!$D:$D,MATCH($A298,'NOAA Tides Rangiroa'!$A:$A,0)+2-1))</f>
        <v>L</v>
      </c>
      <c r="G298" s="85">
        <f>IF(COLUMNS($C298:G298)&gt;$K298*2,"",INDEX('NOAA Tides Rangiroa'!$C:$C,MATCH($A298,'NOAA Tides Rangiroa'!$A:$A,0)+3-1))</f>
        <v>0.7333333333333334</v>
      </c>
      <c r="H298" s="85" t="str">
        <f>IF(COLUMNS($C298:H298)&gt;$K298*2,"",INDEX('NOAA Tides Rangiroa'!$D:$D,MATCH($A298,'NOAA Tides Rangiroa'!$A:$A,0)+3-1))</f>
        <v>H</v>
      </c>
      <c r="I298" s="85">
        <f>IF(COLUMNS($C298:I298)&gt;$K298*2,"",INDEX('NOAA Tides Rangiroa'!$C:$C,MATCH($A298,'NOAA Tides Rangiroa'!$A:$A,0)+4-1))</f>
        <v>0.998611111111111</v>
      </c>
      <c r="J298" s="85" t="str">
        <f>IF(COLUMNS($C298:J298)&gt;$K298*2,"",INDEX('NOAA Tides Rangiroa'!$D:$D,MATCH($A298,'NOAA Tides Rangiroa'!$A:$A,0)+4-1))</f>
        <v>L</v>
      </c>
      <c r="K298" s="84">
        <f>COUNTIF('NOAA Tides Rangiroa'!A:A,A298)</f>
        <v>4</v>
      </c>
    </row>
    <row r="299" spans="1:11" ht="12.75">
      <c r="A299" s="18">
        <v>41937</v>
      </c>
      <c r="B299" s="85" t="str">
        <f>IF(COLUMNS(B299:$B299)&gt;1,"",INDEX('NOAA Tides Rangiroa'!$B:$B,MATCH($A299,'NOAA Tides Rangiroa'!$A:$A,0)+COLUMNS(B299:$B299)-1))</f>
        <v>Sat</v>
      </c>
      <c r="C299" s="85">
        <f>IF(COLUMNS($C299:C299)&gt;$K299*2,"",INDEX('NOAA Tides Rangiroa'!$C:$C,MATCH($A299,'NOAA Tides Rangiroa'!$A:$A,0)+1-1))</f>
        <v>0.25277777777777777</v>
      </c>
      <c r="D299" s="85" t="str">
        <f>IF(COLUMNS($C299:D299)&gt;$K299*2,"",INDEX('NOAA Tides Rangiroa'!$D:$D,MATCH($A299,'NOAA Tides Rangiroa'!$A:$A,0)+1-1))</f>
        <v>H</v>
      </c>
      <c r="E299" s="85">
        <f>IF(COLUMNS($C299:E299)&gt;$K299*2,"",INDEX('NOAA Tides Rangiroa'!$C:$C,MATCH($A299,'NOAA Tides Rangiroa'!$A:$A,0)+2-1))</f>
        <v>0.5069444444444444</v>
      </c>
      <c r="F299" s="85" t="str">
        <f>IF(COLUMNS($C299:F299)&gt;$K299*2,"",INDEX('NOAA Tides Rangiroa'!$D:$D,MATCH($A299,'NOAA Tides Rangiroa'!$A:$A,0)+2-1))</f>
        <v>L</v>
      </c>
      <c r="G299" s="85">
        <f>IF(COLUMNS($C299:G299)&gt;$K299*2,"",INDEX('NOAA Tides Rangiroa'!$C:$C,MATCH($A299,'NOAA Tides Rangiroa'!$A:$A,0)+3-1))</f>
        <v>0.7645833333333334</v>
      </c>
      <c r="H299" s="85" t="str">
        <f>IF(COLUMNS($C299:H299)&gt;$K299*2,"",INDEX('NOAA Tides Rangiroa'!$D:$D,MATCH($A299,'NOAA Tides Rangiroa'!$A:$A,0)+3-1))</f>
        <v>H</v>
      </c>
      <c r="I299" s="85" t="str">
        <f>IF(COLUMNS($C299:I299)&gt;$K299*2,"",INDEX('NOAA Tides Rangiroa'!$C:$C,MATCH($A299,'NOAA Tides Rangiroa'!$A:$A,0)+4-1))</f>
        <v/>
      </c>
      <c r="J299" s="85" t="str">
        <f>IF(COLUMNS($C299:J299)&gt;$K299*2,"",INDEX('NOAA Tides Rangiroa'!$D:$D,MATCH($A299,'NOAA Tides Rangiroa'!$A:$A,0)+4-1))</f>
        <v/>
      </c>
      <c r="K299" s="84">
        <f>COUNTIF('NOAA Tides Rangiroa'!A:A,A299)</f>
        <v>3</v>
      </c>
    </row>
    <row r="300" spans="1:11" ht="12.75">
      <c r="A300" s="18">
        <v>41938</v>
      </c>
      <c r="B300" s="85" t="str">
        <f>IF(COLUMNS(B300:$B300)&gt;1,"",INDEX('NOAA Tides Rangiroa'!$B:$B,MATCH($A300,'NOAA Tides Rangiroa'!$A:$A,0)+COLUMNS(B300:$B300)-1))</f>
        <v>Sun</v>
      </c>
      <c r="C300" s="85">
        <f>IF(COLUMNS($C300:C300)&gt;$K300*2,"",INDEX('NOAA Tides Rangiroa'!$C:$C,MATCH($A300,'NOAA Tides Rangiroa'!$A:$A,0)+1-1))</f>
        <v>0.03125</v>
      </c>
      <c r="D300" s="85" t="str">
        <f>IF(COLUMNS($C300:D300)&gt;$K300*2,"",INDEX('NOAA Tides Rangiroa'!$D:$D,MATCH($A300,'NOAA Tides Rangiroa'!$A:$A,0)+1-1))</f>
        <v>L</v>
      </c>
      <c r="E300" s="85">
        <f>IF(COLUMNS($C300:E300)&gt;$K300*2,"",INDEX('NOAA Tides Rangiroa'!$C:$C,MATCH($A300,'NOAA Tides Rangiroa'!$A:$A,0)+2-1))</f>
        <v>0.28611111111111115</v>
      </c>
      <c r="F300" s="85" t="str">
        <f>IF(COLUMNS($C300:F300)&gt;$K300*2,"",INDEX('NOAA Tides Rangiroa'!$D:$D,MATCH($A300,'NOAA Tides Rangiroa'!$A:$A,0)+2-1))</f>
        <v>H</v>
      </c>
      <c r="G300" s="85">
        <f>IF(COLUMNS($C300:G300)&gt;$K300*2,"",INDEX('NOAA Tides Rangiroa'!$C:$C,MATCH($A300,'NOAA Tides Rangiroa'!$A:$A,0)+3-1))</f>
        <v>0.5402777777777777</v>
      </c>
      <c r="H300" s="85" t="str">
        <f>IF(COLUMNS($C300:H300)&gt;$K300*2,"",INDEX('NOAA Tides Rangiroa'!$D:$D,MATCH($A300,'NOAA Tides Rangiroa'!$A:$A,0)+3-1))</f>
        <v>L</v>
      </c>
      <c r="I300" s="85">
        <f>IF(COLUMNS($C300:I300)&gt;$K300*2,"",INDEX('NOAA Tides Rangiroa'!$C:$C,MATCH($A300,'NOAA Tides Rangiroa'!$A:$A,0)+4-1))</f>
        <v>0.7993055555555556</v>
      </c>
      <c r="J300" s="85" t="str">
        <f>IF(COLUMNS($C300:J300)&gt;$K300*2,"",INDEX('NOAA Tides Rangiroa'!$D:$D,MATCH($A300,'NOAA Tides Rangiroa'!$A:$A,0)+4-1))</f>
        <v>H</v>
      </c>
      <c r="K300" s="84">
        <f>COUNTIF('NOAA Tides Rangiroa'!A:A,A300)</f>
        <v>4</v>
      </c>
    </row>
    <row r="301" spans="1:11" ht="12.75">
      <c r="A301" s="18">
        <v>41939</v>
      </c>
      <c r="B301" s="85" t="str">
        <f>IF(COLUMNS(B301:$B301)&gt;1,"",INDEX('NOAA Tides Rangiroa'!$B:$B,MATCH($A301,'NOAA Tides Rangiroa'!$A:$A,0)+COLUMNS(B301:$B301)-1))</f>
        <v>Mon</v>
      </c>
      <c r="C301" s="85">
        <f>IF(COLUMNS($C301:C301)&gt;$K301*2,"",INDEX('NOAA Tides Rangiroa'!$C:$C,MATCH($A301,'NOAA Tides Rangiroa'!$A:$A,0)+1-1))</f>
        <v>0.06805555555555555</v>
      </c>
      <c r="D301" s="85" t="str">
        <f>IF(COLUMNS($C301:D301)&gt;$K301*2,"",INDEX('NOAA Tides Rangiroa'!$D:$D,MATCH($A301,'NOAA Tides Rangiroa'!$A:$A,0)+1-1))</f>
        <v>L</v>
      </c>
      <c r="E301" s="85">
        <f>IF(COLUMNS($C301:E301)&gt;$K301*2,"",INDEX('NOAA Tides Rangiroa'!$C:$C,MATCH($A301,'NOAA Tides Rangiroa'!$A:$A,0)+2-1))</f>
        <v>0.3236111111111111</v>
      </c>
      <c r="F301" s="85" t="str">
        <f>IF(COLUMNS($C301:F301)&gt;$K301*2,"",INDEX('NOAA Tides Rangiroa'!$D:$D,MATCH($A301,'NOAA Tides Rangiroa'!$A:$A,0)+2-1))</f>
        <v>H</v>
      </c>
      <c r="G301" s="85">
        <f>IF(COLUMNS($C301:G301)&gt;$K301*2,"",INDEX('NOAA Tides Rangiroa'!$C:$C,MATCH($A301,'NOAA Tides Rangiroa'!$A:$A,0)+3-1))</f>
        <v>0.5770833333333333</v>
      </c>
      <c r="H301" s="85" t="str">
        <f>IF(COLUMNS($C301:H301)&gt;$K301*2,"",INDEX('NOAA Tides Rangiroa'!$D:$D,MATCH($A301,'NOAA Tides Rangiroa'!$A:$A,0)+3-1))</f>
        <v>L</v>
      </c>
      <c r="I301" s="85">
        <f>IF(COLUMNS($C301:I301)&gt;$K301*2,"",INDEX('NOAA Tides Rangiroa'!$C:$C,MATCH($A301,'NOAA Tides Rangiroa'!$A:$A,0)+4-1))</f>
        <v>0.8368055555555555</v>
      </c>
      <c r="J301" s="85" t="str">
        <f>IF(COLUMNS($C301:J301)&gt;$K301*2,"",INDEX('NOAA Tides Rangiroa'!$D:$D,MATCH($A301,'NOAA Tides Rangiroa'!$A:$A,0)+4-1))</f>
        <v>H</v>
      </c>
      <c r="K301" s="84">
        <f>COUNTIF('NOAA Tides Rangiroa'!A:A,A301)</f>
        <v>4</v>
      </c>
    </row>
    <row r="302" spans="1:11" ht="12.75">
      <c r="A302" s="18">
        <v>41940</v>
      </c>
      <c r="B302" s="85" t="str">
        <f>IF(COLUMNS(B302:$B302)&gt;1,"",INDEX('NOAA Tides Rangiroa'!$B:$B,MATCH($A302,'NOAA Tides Rangiroa'!$A:$A,0)+COLUMNS(B302:$B302)-1))</f>
        <v>Tue</v>
      </c>
      <c r="C302" s="85">
        <f>IF(COLUMNS($C302:C302)&gt;$K302*2,"",INDEX('NOAA Tides Rangiroa'!$C:$C,MATCH($A302,'NOAA Tides Rangiroa'!$A:$A,0)+1-1))</f>
        <v>0.1076388888888889</v>
      </c>
      <c r="D302" s="85" t="str">
        <f>IF(COLUMNS($C302:D302)&gt;$K302*2,"",INDEX('NOAA Tides Rangiroa'!$D:$D,MATCH($A302,'NOAA Tides Rangiroa'!$A:$A,0)+1-1))</f>
        <v>L</v>
      </c>
      <c r="E302" s="85">
        <f>IF(COLUMNS($C302:E302)&gt;$K302*2,"",INDEX('NOAA Tides Rangiroa'!$C:$C,MATCH($A302,'NOAA Tides Rangiroa'!$A:$A,0)+2-1))</f>
        <v>0.3652777777777778</v>
      </c>
      <c r="F302" s="85" t="str">
        <f>IF(COLUMNS($C302:F302)&gt;$K302*2,"",INDEX('NOAA Tides Rangiroa'!$D:$D,MATCH($A302,'NOAA Tides Rangiroa'!$A:$A,0)+2-1))</f>
        <v>H</v>
      </c>
      <c r="G302" s="85">
        <f>IF(COLUMNS($C302:G302)&gt;$K302*2,"",INDEX('NOAA Tides Rangiroa'!$C:$C,MATCH($A302,'NOAA Tides Rangiroa'!$A:$A,0)+3-1))</f>
        <v>0.61875</v>
      </c>
      <c r="H302" s="85" t="str">
        <f>IF(COLUMNS($C302:H302)&gt;$K302*2,"",INDEX('NOAA Tides Rangiroa'!$D:$D,MATCH($A302,'NOAA Tides Rangiroa'!$A:$A,0)+3-1))</f>
        <v>L</v>
      </c>
      <c r="I302" s="85">
        <f>IF(COLUMNS($C302:I302)&gt;$K302*2,"",INDEX('NOAA Tides Rangiroa'!$C:$C,MATCH($A302,'NOAA Tides Rangiroa'!$A:$A,0)+4-1))</f>
        <v>0.8784722222222222</v>
      </c>
      <c r="J302" s="85" t="str">
        <f>IF(COLUMNS($C302:J302)&gt;$K302*2,"",INDEX('NOAA Tides Rangiroa'!$D:$D,MATCH($A302,'NOAA Tides Rangiroa'!$A:$A,0)+4-1))</f>
        <v>H</v>
      </c>
      <c r="K302" s="84">
        <f>COUNTIF('NOAA Tides Rangiroa'!A:A,A302)</f>
        <v>4</v>
      </c>
    </row>
    <row r="303" spans="1:11" ht="12.75">
      <c r="A303" s="18">
        <v>41941</v>
      </c>
      <c r="B303" s="85" t="str">
        <f>IF(COLUMNS(B303:$B303)&gt;1,"",INDEX('NOAA Tides Rangiroa'!$B:$B,MATCH($A303,'NOAA Tides Rangiroa'!$A:$A,0)+COLUMNS(B303:$B303)-1))</f>
        <v>Wed</v>
      </c>
      <c r="C303" s="85">
        <f>IF(COLUMNS($C303:C303)&gt;$K303*2,"",INDEX('NOAA Tides Rangiroa'!$C:$C,MATCH($A303,'NOAA Tides Rangiroa'!$A:$A,0)+1-1))</f>
        <v>0.15069444444444444</v>
      </c>
      <c r="D303" s="85" t="str">
        <f>IF(COLUMNS($C303:D303)&gt;$K303*2,"",INDEX('NOAA Tides Rangiroa'!$D:$D,MATCH($A303,'NOAA Tides Rangiroa'!$A:$A,0)+1-1))</f>
        <v>L</v>
      </c>
      <c r="E303" s="85">
        <f>IF(COLUMNS($C303:E303)&gt;$K303*2,"",INDEX('NOAA Tides Rangiroa'!$C:$C,MATCH($A303,'NOAA Tides Rangiroa'!$A:$A,0)+2-1))</f>
        <v>0.40902777777777777</v>
      </c>
      <c r="F303" s="85" t="str">
        <f>IF(COLUMNS($C303:F303)&gt;$K303*2,"",INDEX('NOAA Tides Rangiroa'!$D:$D,MATCH($A303,'NOAA Tides Rangiroa'!$A:$A,0)+2-1))</f>
        <v>H</v>
      </c>
      <c r="G303" s="85">
        <f>IF(COLUMNS($C303:G303)&gt;$K303*2,"",INDEX('NOAA Tides Rangiroa'!$C:$C,MATCH($A303,'NOAA Tides Rangiroa'!$A:$A,0)+3-1))</f>
        <v>0.6625</v>
      </c>
      <c r="H303" s="85" t="str">
        <f>IF(COLUMNS($C303:H303)&gt;$K303*2,"",INDEX('NOAA Tides Rangiroa'!$D:$D,MATCH($A303,'NOAA Tides Rangiroa'!$A:$A,0)+3-1))</f>
        <v>L</v>
      </c>
      <c r="I303" s="85">
        <f>IF(COLUMNS($C303:I303)&gt;$K303*2,"",INDEX('NOAA Tides Rangiroa'!$C:$C,MATCH($A303,'NOAA Tides Rangiroa'!$A:$A,0)+4-1))</f>
        <v>0.9222222222222222</v>
      </c>
      <c r="J303" s="85" t="str">
        <f>IF(COLUMNS($C303:J303)&gt;$K303*2,"",INDEX('NOAA Tides Rangiroa'!$D:$D,MATCH($A303,'NOAA Tides Rangiroa'!$A:$A,0)+4-1))</f>
        <v>H</v>
      </c>
      <c r="K303" s="84">
        <f>COUNTIF('NOAA Tides Rangiroa'!A:A,A303)</f>
        <v>4</v>
      </c>
    </row>
    <row r="304" spans="1:11" ht="12.75">
      <c r="A304" s="18">
        <v>41942</v>
      </c>
      <c r="B304" s="85" t="str">
        <f>IF(COLUMNS(B304:$B304)&gt;1,"",INDEX('NOAA Tides Rangiroa'!$B:$B,MATCH($A304,'NOAA Tides Rangiroa'!$A:$A,0)+COLUMNS(B304:$B304)-1))</f>
        <v>Thu</v>
      </c>
      <c r="C304" s="85">
        <f>IF(COLUMNS($C304:C304)&gt;$K304*2,"",INDEX('NOAA Tides Rangiroa'!$C:$C,MATCH($A304,'NOAA Tides Rangiroa'!$A:$A,0)+1-1))</f>
        <v>0.19375</v>
      </c>
      <c r="D304" s="85" t="str">
        <f>IF(COLUMNS($C304:D304)&gt;$K304*2,"",INDEX('NOAA Tides Rangiroa'!$D:$D,MATCH($A304,'NOAA Tides Rangiroa'!$A:$A,0)+1-1))</f>
        <v>L</v>
      </c>
      <c r="E304" s="85">
        <f>IF(COLUMNS($C304:E304)&gt;$K304*2,"",INDEX('NOAA Tides Rangiroa'!$C:$C,MATCH($A304,'NOAA Tides Rangiroa'!$A:$A,0)+2-1))</f>
        <v>0.4527777777777778</v>
      </c>
      <c r="F304" s="85" t="str">
        <f>IF(COLUMNS($C304:F304)&gt;$K304*2,"",INDEX('NOAA Tides Rangiroa'!$D:$D,MATCH($A304,'NOAA Tides Rangiroa'!$A:$A,0)+2-1))</f>
        <v>H</v>
      </c>
      <c r="G304" s="85">
        <f>IF(COLUMNS($C304:G304)&gt;$K304*2,"",INDEX('NOAA Tides Rangiroa'!$C:$C,MATCH($A304,'NOAA Tides Rangiroa'!$A:$A,0)+3-1))</f>
        <v>0.7076388888888889</v>
      </c>
      <c r="H304" s="85" t="str">
        <f>IF(COLUMNS($C304:H304)&gt;$K304*2,"",INDEX('NOAA Tides Rangiroa'!$D:$D,MATCH($A304,'NOAA Tides Rangiroa'!$A:$A,0)+3-1))</f>
        <v>L</v>
      </c>
      <c r="I304" s="85">
        <f>IF(COLUMNS($C304:I304)&gt;$K304*2,"",INDEX('NOAA Tides Rangiroa'!$C:$C,MATCH($A304,'NOAA Tides Rangiroa'!$A:$A,0)+4-1))</f>
        <v>0.9659722222222222</v>
      </c>
      <c r="J304" s="85" t="str">
        <f>IF(COLUMNS($C304:J304)&gt;$K304*2,"",INDEX('NOAA Tides Rangiroa'!$D:$D,MATCH($A304,'NOAA Tides Rangiroa'!$A:$A,0)+4-1))</f>
        <v>H</v>
      </c>
      <c r="K304" s="84">
        <f>COUNTIF('NOAA Tides Rangiroa'!A:A,A304)</f>
        <v>4</v>
      </c>
    </row>
    <row r="305" spans="1:11" ht="12.75">
      <c r="A305" s="18">
        <v>41943</v>
      </c>
      <c r="B305" s="85" t="str">
        <f>IF(COLUMNS(B305:$B305)&gt;1,"",INDEX('NOAA Tides Rangiroa'!$B:$B,MATCH($A305,'NOAA Tides Rangiroa'!$A:$A,0)+COLUMNS(B305:$B305)-1))</f>
        <v>Fri</v>
      </c>
      <c r="C305" s="85">
        <f>IF(COLUMNS($C305:C305)&gt;$K305*2,"",INDEX('NOAA Tides Rangiroa'!$C:$C,MATCH($A305,'NOAA Tides Rangiroa'!$A:$A,0)+1-1))</f>
        <v>0.2354166666666667</v>
      </c>
      <c r="D305" s="85" t="str">
        <f>IF(COLUMNS($C305:D305)&gt;$K305*2,"",INDEX('NOAA Tides Rangiroa'!$D:$D,MATCH($A305,'NOAA Tides Rangiroa'!$A:$A,0)+1-1))</f>
        <v>L</v>
      </c>
      <c r="E305" s="85">
        <f>IF(COLUMNS($C305:E305)&gt;$K305*2,"",INDEX('NOAA Tides Rangiroa'!$C:$C,MATCH($A305,'NOAA Tides Rangiroa'!$A:$A,0)+2-1))</f>
        <v>0.49513888888888885</v>
      </c>
      <c r="F305" s="85" t="str">
        <f>IF(COLUMNS($C305:F305)&gt;$K305*2,"",INDEX('NOAA Tides Rangiroa'!$D:$D,MATCH($A305,'NOAA Tides Rangiroa'!$A:$A,0)+2-1))</f>
        <v>H</v>
      </c>
      <c r="G305" s="85">
        <f>IF(COLUMNS($C305:G305)&gt;$K305*2,"",INDEX('NOAA Tides Rangiroa'!$C:$C,MATCH($A305,'NOAA Tides Rangiroa'!$A:$A,0)+3-1))</f>
        <v>0.751388888888889</v>
      </c>
      <c r="H305" s="85" t="str">
        <f>IF(COLUMNS($C305:H305)&gt;$K305*2,"",INDEX('NOAA Tides Rangiroa'!$D:$D,MATCH($A305,'NOAA Tides Rangiroa'!$A:$A,0)+3-1))</f>
        <v>L</v>
      </c>
      <c r="I305" s="85" t="str">
        <f>IF(COLUMNS($C305:I305)&gt;$K305*2,"",INDEX('NOAA Tides Rangiroa'!$C:$C,MATCH($A305,'NOAA Tides Rangiroa'!$A:$A,0)+4-1))</f>
        <v/>
      </c>
      <c r="J305" s="85" t="str">
        <f>IF(COLUMNS($C305:J305)&gt;$K305*2,"",INDEX('NOAA Tides Rangiroa'!$D:$D,MATCH($A305,'NOAA Tides Rangiroa'!$A:$A,0)+4-1))</f>
        <v/>
      </c>
      <c r="K305" s="84">
        <f>COUNTIF('NOAA Tides Rangiroa'!A:A,A305)</f>
        <v>3</v>
      </c>
    </row>
    <row r="306" spans="1:11" ht="12.75">
      <c r="A306" s="18">
        <v>41944</v>
      </c>
      <c r="B306" s="85" t="str">
        <f>IF(COLUMNS(B306:$B306)&gt;1,"",INDEX('NOAA Tides Rangiroa'!$B:$B,MATCH($A306,'NOAA Tides Rangiroa'!$A:$A,0)+COLUMNS(B306:$B306)-1))</f>
        <v>Sat</v>
      </c>
      <c r="C306" s="85">
        <f>IF(COLUMNS($C306:C306)&gt;$K306*2,"",INDEX('NOAA Tides Rangiroa'!$C:$C,MATCH($A306,'NOAA Tides Rangiroa'!$A:$A,0)+1-1))</f>
        <v>0.008333333333333333</v>
      </c>
      <c r="D306" s="85" t="str">
        <f>IF(COLUMNS($C306:D306)&gt;$K306*2,"",INDEX('NOAA Tides Rangiroa'!$D:$D,MATCH($A306,'NOAA Tides Rangiroa'!$A:$A,0)+1-1))</f>
        <v>H</v>
      </c>
      <c r="E306" s="85">
        <f>IF(COLUMNS($C306:E306)&gt;$K306*2,"",INDEX('NOAA Tides Rangiroa'!$C:$C,MATCH($A306,'NOAA Tides Rangiroa'!$A:$A,0)+2-1))</f>
        <v>0.27569444444444446</v>
      </c>
      <c r="F306" s="85" t="str">
        <f>IF(COLUMNS($C306:F306)&gt;$K306*2,"",INDEX('NOAA Tides Rangiroa'!$D:$D,MATCH($A306,'NOAA Tides Rangiroa'!$A:$A,0)+2-1))</f>
        <v>L</v>
      </c>
      <c r="G306" s="85">
        <f>IF(COLUMNS($C306:G306)&gt;$K306*2,"",INDEX('NOAA Tides Rangiroa'!$C:$C,MATCH($A306,'NOAA Tides Rangiroa'!$A:$A,0)+3-1))</f>
        <v>0.5354166666666667</v>
      </c>
      <c r="H306" s="85" t="str">
        <f>IF(COLUMNS($C306:H306)&gt;$K306*2,"",INDEX('NOAA Tides Rangiroa'!$D:$D,MATCH($A306,'NOAA Tides Rangiroa'!$A:$A,0)+3-1))</f>
        <v>H</v>
      </c>
      <c r="I306" s="85">
        <f>IF(COLUMNS($C306:I306)&gt;$K306*2,"",INDEX('NOAA Tides Rangiroa'!$C:$C,MATCH($A306,'NOAA Tides Rangiroa'!$A:$A,0)+4-1))</f>
        <v>0.7930555555555556</v>
      </c>
      <c r="J306" s="85" t="str">
        <f>IF(COLUMNS($C306:J306)&gt;$K306*2,"",INDEX('NOAA Tides Rangiroa'!$D:$D,MATCH($A306,'NOAA Tides Rangiroa'!$A:$A,0)+4-1))</f>
        <v>L</v>
      </c>
      <c r="K306" s="84">
        <f>COUNTIF('NOAA Tides Rangiroa'!A:A,A306)</f>
        <v>4</v>
      </c>
    </row>
    <row r="307" spans="1:11" ht="12.75">
      <c r="A307" s="18">
        <v>41945</v>
      </c>
      <c r="B307" s="85" t="str">
        <f>IF(COLUMNS(B307:$B307)&gt;1,"",INDEX('NOAA Tides Rangiroa'!$B:$B,MATCH($A307,'NOAA Tides Rangiroa'!$A:$A,0)+COLUMNS(B307:$B307)-1))</f>
        <v>Sun</v>
      </c>
      <c r="C307" s="85">
        <f>IF(COLUMNS($C307:C307)&gt;$K307*2,"",INDEX('NOAA Tides Rangiroa'!$C:$C,MATCH($A307,'NOAA Tides Rangiroa'!$A:$A,0)+1-1))</f>
        <v>0.04791666666666666</v>
      </c>
      <c r="D307" s="85" t="str">
        <f>IF(COLUMNS($C307:D307)&gt;$K307*2,"",INDEX('NOAA Tides Rangiroa'!$D:$D,MATCH($A307,'NOAA Tides Rangiroa'!$A:$A,0)+1-1))</f>
        <v>H</v>
      </c>
      <c r="E307" s="85">
        <f>IF(COLUMNS($C307:E307)&gt;$K307*2,"",INDEX('NOAA Tides Rangiroa'!$C:$C,MATCH($A307,'NOAA Tides Rangiroa'!$A:$A,0)+2-1))</f>
        <v>0.2708333333333333</v>
      </c>
      <c r="F307" s="85" t="str">
        <f>IF(COLUMNS($C307:F307)&gt;$K307*2,"",INDEX('NOAA Tides Rangiroa'!$D:$D,MATCH($A307,'NOAA Tides Rangiroa'!$A:$A,0)+2-1))</f>
        <v>L</v>
      </c>
      <c r="G307" s="85">
        <f>IF(COLUMNS($C307:G307)&gt;$K307*2,"",INDEX('NOAA Tides Rangiroa'!$C:$C,MATCH($A307,'NOAA Tides Rangiroa'!$A:$A,0)+3-1))</f>
        <v>0.5305555555555556</v>
      </c>
      <c r="H307" s="85" t="str">
        <f>IF(COLUMNS($C307:H307)&gt;$K307*2,"",INDEX('NOAA Tides Rangiroa'!$D:$D,MATCH($A307,'NOAA Tides Rangiroa'!$A:$A,0)+3-1))</f>
        <v>H</v>
      </c>
      <c r="I307" s="85">
        <f>IF(COLUMNS($C307:I307)&gt;$K307*2,"",INDEX('NOAA Tides Rangiroa'!$C:$C,MATCH($A307,'NOAA Tides Rangiroa'!$A:$A,0)+4-1))</f>
        <v>0.7902777777777777</v>
      </c>
      <c r="J307" s="85" t="str">
        <f>IF(COLUMNS($C307:J307)&gt;$K307*2,"",INDEX('NOAA Tides Rangiroa'!$D:$D,MATCH($A307,'NOAA Tides Rangiroa'!$A:$A,0)+4-1))</f>
        <v>L</v>
      </c>
      <c r="K307" s="84">
        <f>COUNTIF('NOAA Tides Rangiroa'!A:A,A307)</f>
        <v>4</v>
      </c>
    </row>
    <row r="308" spans="1:11" ht="12.75">
      <c r="A308" s="18">
        <v>41946</v>
      </c>
      <c r="B308" s="85" t="str">
        <f>IF(COLUMNS(B308:$B308)&gt;1,"",INDEX('NOAA Tides Rangiroa'!$B:$B,MATCH($A308,'NOAA Tides Rangiroa'!$A:$A,0)+COLUMNS(B308:$B308)-1))</f>
        <v>Mon</v>
      </c>
      <c r="C308" s="85">
        <f>IF(COLUMNS($C308:C308)&gt;$K308*2,"",INDEX('NOAA Tides Rangiroa'!$C:$C,MATCH($A308,'NOAA Tides Rangiroa'!$A:$A,0)+1-1))</f>
        <v>0.044444444444444446</v>
      </c>
      <c r="D308" s="85" t="str">
        <f>IF(COLUMNS($C308:D308)&gt;$K308*2,"",INDEX('NOAA Tides Rangiroa'!$D:$D,MATCH($A308,'NOAA Tides Rangiroa'!$A:$A,0)+1-1))</f>
        <v>H</v>
      </c>
      <c r="E308" s="85">
        <f>IF(COLUMNS($C308:E308)&gt;$K308*2,"",INDEX('NOAA Tides Rangiroa'!$C:$C,MATCH($A308,'NOAA Tides Rangiroa'!$A:$A,0)+2-1))</f>
        <v>0.30624999999999997</v>
      </c>
      <c r="F308" s="85" t="str">
        <f>IF(COLUMNS($C308:F308)&gt;$K308*2,"",INDEX('NOAA Tides Rangiroa'!$D:$D,MATCH($A308,'NOAA Tides Rangiroa'!$A:$A,0)+2-1))</f>
        <v>L</v>
      </c>
      <c r="G308" s="85">
        <f>IF(COLUMNS($C308:G308)&gt;$K308*2,"",INDEX('NOAA Tides Rangiroa'!$C:$C,MATCH($A308,'NOAA Tides Rangiroa'!$A:$A,0)+3-1))</f>
        <v>0.5659722222222222</v>
      </c>
      <c r="H308" s="85" t="str">
        <f>IF(COLUMNS($C308:H308)&gt;$K308*2,"",INDEX('NOAA Tides Rangiroa'!$D:$D,MATCH($A308,'NOAA Tides Rangiroa'!$A:$A,0)+3-1))</f>
        <v>H</v>
      </c>
      <c r="I308" s="85">
        <f>IF(COLUMNS($C308:I308)&gt;$K308*2,"",INDEX('NOAA Tides Rangiroa'!$C:$C,MATCH($A308,'NOAA Tides Rangiroa'!$A:$A,0)+4-1))</f>
        <v>0.8270833333333334</v>
      </c>
      <c r="J308" s="85" t="str">
        <f>IF(COLUMNS($C308:J308)&gt;$K308*2,"",INDEX('NOAA Tides Rangiroa'!$D:$D,MATCH($A308,'NOAA Tides Rangiroa'!$A:$A,0)+4-1))</f>
        <v>L</v>
      </c>
      <c r="K308" s="84">
        <f>COUNTIF('NOAA Tides Rangiroa'!A:A,A308)</f>
        <v>4</v>
      </c>
    </row>
    <row r="309" spans="1:11" ht="12.75">
      <c r="A309" s="18">
        <v>41947</v>
      </c>
      <c r="B309" s="85" t="str">
        <f>IF(COLUMNS(B309:$B309)&gt;1,"",INDEX('NOAA Tides Rangiroa'!$B:$B,MATCH($A309,'NOAA Tides Rangiroa'!$A:$A,0)+COLUMNS(B309:$B309)-1))</f>
        <v>Tue</v>
      </c>
      <c r="C309" s="85">
        <f>IF(COLUMNS($C309:C309)&gt;$K309*2,"",INDEX('NOAA Tides Rangiroa'!$C:$C,MATCH($A309,'NOAA Tides Rangiroa'!$A:$A,0)+1-1))</f>
        <v>0.08055555555555556</v>
      </c>
      <c r="D309" s="85" t="str">
        <f>IF(COLUMNS($C309:D309)&gt;$K309*2,"",INDEX('NOAA Tides Rangiroa'!$D:$D,MATCH($A309,'NOAA Tides Rangiroa'!$A:$A,0)+1-1))</f>
        <v>H</v>
      </c>
      <c r="E309" s="85">
        <f>IF(COLUMNS($C309:E309)&gt;$K309*2,"",INDEX('NOAA Tides Rangiroa'!$C:$C,MATCH($A309,'NOAA Tides Rangiroa'!$A:$A,0)+2-1))</f>
        <v>0.34027777777777773</v>
      </c>
      <c r="F309" s="85" t="str">
        <f>IF(COLUMNS($C309:F309)&gt;$K309*2,"",INDEX('NOAA Tides Rangiroa'!$D:$D,MATCH($A309,'NOAA Tides Rangiroa'!$A:$A,0)+2-1))</f>
        <v>L</v>
      </c>
      <c r="G309" s="85">
        <f>IF(COLUMNS($C309:G309)&gt;$K309*2,"",INDEX('NOAA Tides Rangiroa'!$C:$C,MATCH($A309,'NOAA Tides Rangiroa'!$A:$A,0)+3-1))</f>
        <v>0.6006944444444444</v>
      </c>
      <c r="H309" s="85" t="str">
        <f>IF(COLUMNS($C309:H309)&gt;$K309*2,"",INDEX('NOAA Tides Rangiroa'!$D:$D,MATCH($A309,'NOAA Tides Rangiroa'!$A:$A,0)+3-1))</f>
        <v>H</v>
      </c>
      <c r="I309" s="85">
        <f>IF(COLUMNS($C309:I309)&gt;$K309*2,"",INDEX('NOAA Tides Rangiroa'!$C:$C,MATCH($A309,'NOAA Tides Rangiroa'!$A:$A,0)+4-1))</f>
        <v>0.8631944444444444</v>
      </c>
      <c r="J309" s="85" t="str">
        <f>IF(COLUMNS($C309:J309)&gt;$K309*2,"",INDEX('NOAA Tides Rangiroa'!$D:$D,MATCH($A309,'NOAA Tides Rangiroa'!$A:$A,0)+4-1))</f>
        <v>L</v>
      </c>
      <c r="K309" s="84">
        <f>COUNTIF('NOAA Tides Rangiroa'!A:A,A309)</f>
        <v>4</v>
      </c>
    </row>
    <row r="310" spans="1:11" ht="12.75">
      <c r="A310" s="18">
        <v>41948</v>
      </c>
      <c r="B310" s="85" t="str">
        <f>IF(COLUMNS(B310:$B310)&gt;1,"",INDEX('NOAA Tides Rangiroa'!$B:$B,MATCH($A310,'NOAA Tides Rangiroa'!$A:$A,0)+COLUMNS(B310:$B310)-1))</f>
        <v>Wed</v>
      </c>
      <c r="C310" s="85">
        <f>IF(COLUMNS($C310:C310)&gt;$K310*2,"",INDEX('NOAA Tides Rangiroa'!$C:$C,MATCH($A310,'NOAA Tides Rangiroa'!$A:$A,0)+1-1))</f>
        <v>0.11527777777777777</v>
      </c>
      <c r="D310" s="85" t="str">
        <f>IF(COLUMNS($C310:D310)&gt;$K310*2,"",INDEX('NOAA Tides Rangiroa'!$D:$D,MATCH($A310,'NOAA Tides Rangiroa'!$A:$A,0)+1-1))</f>
        <v>H</v>
      </c>
      <c r="E310" s="85">
        <f>IF(COLUMNS($C310:E310)&gt;$K310*2,"",INDEX('NOAA Tides Rangiroa'!$C:$C,MATCH($A310,'NOAA Tides Rangiroa'!$A:$A,0)+2-1))</f>
        <v>0.3736111111111111</v>
      </c>
      <c r="F310" s="85" t="str">
        <f>IF(COLUMNS($C310:F310)&gt;$K310*2,"",INDEX('NOAA Tides Rangiroa'!$D:$D,MATCH($A310,'NOAA Tides Rangiroa'!$A:$A,0)+2-1))</f>
        <v>L</v>
      </c>
      <c r="G310" s="85">
        <f>IF(COLUMNS($C310:G310)&gt;$K310*2,"",INDEX('NOAA Tides Rangiroa'!$C:$C,MATCH($A310,'NOAA Tides Rangiroa'!$A:$A,0)+3-1))</f>
        <v>0.6340277777777777</v>
      </c>
      <c r="H310" s="85" t="str">
        <f>IF(COLUMNS($C310:H310)&gt;$K310*2,"",INDEX('NOAA Tides Rangiroa'!$D:$D,MATCH($A310,'NOAA Tides Rangiroa'!$A:$A,0)+3-1))</f>
        <v>H</v>
      </c>
      <c r="I310" s="85">
        <f>IF(COLUMNS($C310:I310)&gt;$K310*2,"",INDEX('NOAA Tides Rangiroa'!$C:$C,MATCH($A310,'NOAA Tides Rangiroa'!$A:$A,0)+4-1))</f>
        <v>0.8979166666666667</v>
      </c>
      <c r="J310" s="85" t="str">
        <f>IF(COLUMNS($C310:J310)&gt;$K310*2,"",INDEX('NOAA Tides Rangiroa'!$D:$D,MATCH($A310,'NOAA Tides Rangiroa'!$A:$A,0)+4-1))</f>
        <v>L</v>
      </c>
      <c r="K310" s="84">
        <f>COUNTIF('NOAA Tides Rangiroa'!A:A,A310)</f>
        <v>4</v>
      </c>
    </row>
    <row r="311" spans="1:11" ht="12.75">
      <c r="A311" s="18">
        <v>41949</v>
      </c>
      <c r="B311" s="85" t="str">
        <f>IF(COLUMNS(B311:$B311)&gt;1,"",INDEX('NOAA Tides Rangiroa'!$B:$B,MATCH($A311,'NOAA Tides Rangiroa'!$A:$A,0)+COLUMNS(B311:$B311)-1))</f>
        <v>Thu</v>
      </c>
      <c r="C311" s="85">
        <f>IF(COLUMNS($C311:C311)&gt;$K311*2,"",INDEX('NOAA Tides Rangiroa'!$C:$C,MATCH($A311,'NOAA Tides Rangiroa'!$A:$A,0)+1-1))</f>
        <v>0.15</v>
      </c>
      <c r="D311" s="85" t="str">
        <f>IF(COLUMNS($C311:D311)&gt;$K311*2,"",INDEX('NOAA Tides Rangiroa'!$D:$D,MATCH($A311,'NOAA Tides Rangiroa'!$A:$A,0)+1-1))</f>
        <v>H</v>
      </c>
      <c r="E311" s="85">
        <f>IF(COLUMNS($C311:E311)&gt;$K311*2,"",INDEX('NOAA Tides Rangiroa'!$C:$C,MATCH($A311,'NOAA Tides Rangiroa'!$A:$A,0)+2-1))</f>
        <v>0.4069444444444445</v>
      </c>
      <c r="F311" s="85" t="str">
        <f>IF(COLUMNS($C311:F311)&gt;$K311*2,"",INDEX('NOAA Tides Rangiroa'!$D:$D,MATCH($A311,'NOAA Tides Rangiroa'!$A:$A,0)+2-1))</f>
        <v>L</v>
      </c>
      <c r="G311" s="85">
        <f>IF(COLUMNS($C311:G311)&gt;$K311*2,"",INDEX('NOAA Tides Rangiroa'!$C:$C,MATCH($A311,'NOAA Tides Rangiroa'!$A:$A,0)+3-1))</f>
        <v>0.6680555555555556</v>
      </c>
      <c r="H311" s="85" t="str">
        <f>IF(COLUMNS($C311:H311)&gt;$K311*2,"",INDEX('NOAA Tides Rangiroa'!$D:$D,MATCH($A311,'NOAA Tides Rangiroa'!$A:$A,0)+3-1))</f>
        <v>H</v>
      </c>
      <c r="I311" s="85">
        <f>IF(COLUMNS($C311:I311)&gt;$K311*2,"",INDEX('NOAA Tides Rangiroa'!$C:$C,MATCH($A311,'NOAA Tides Rangiroa'!$A:$A,0)+4-1))</f>
        <v>0.9326388888888889</v>
      </c>
      <c r="J311" s="85" t="str">
        <f>IF(COLUMNS($C311:J311)&gt;$K311*2,"",INDEX('NOAA Tides Rangiroa'!$D:$D,MATCH($A311,'NOAA Tides Rangiroa'!$A:$A,0)+4-1))</f>
        <v>L</v>
      </c>
      <c r="K311" s="84">
        <f>COUNTIF('NOAA Tides Rangiroa'!A:A,A311)</f>
        <v>4</v>
      </c>
    </row>
    <row r="312" spans="1:11" ht="12.75">
      <c r="A312" s="18">
        <v>41950</v>
      </c>
      <c r="B312" s="85" t="str">
        <f>IF(COLUMNS(B312:$B312)&gt;1,"",INDEX('NOAA Tides Rangiroa'!$B:$B,MATCH($A312,'NOAA Tides Rangiroa'!$A:$A,0)+COLUMNS(B312:$B312)-1))</f>
        <v>Fri</v>
      </c>
      <c r="C312" s="85">
        <f>IF(COLUMNS($C312:C312)&gt;$K312*2,"",INDEX('NOAA Tides Rangiroa'!$C:$C,MATCH($A312,'NOAA Tides Rangiroa'!$A:$A,0)+1-1))</f>
        <v>0.18472222222222223</v>
      </c>
      <c r="D312" s="85" t="str">
        <f>IF(COLUMNS($C312:D312)&gt;$K312*2,"",INDEX('NOAA Tides Rangiroa'!$D:$D,MATCH($A312,'NOAA Tides Rangiroa'!$A:$A,0)+1-1))</f>
        <v>H</v>
      </c>
      <c r="E312" s="85">
        <f>IF(COLUMNS($C312:E312)&gt;$K312*2,"",INDEX('NOAA Tides Rangiroa'!$C:$C,MATCH($A312,'NOAA Tides Rangiroa'!$A:$A,0)+2-1))</f>
        <v>0.44027777777777777</v>
      </c>
      <c r="F312" s="85" t="str">
        <f>IF(COLUMNS($C312:F312)&gt;$K312*2,"",INDEX('NOAA Tides Rangiroa'!$D:$D,MATCH($A312,'NOAA Tides Rangiroa'!$A:$A,0)+2-1))</f>
        <v>L</v>
      </c>
      <c r="G312" s="85">
        <f>IF(COLUMNS($C312:G312)&gt;$K312*2,"",INDEX('NOAA Tides Rangiroa'!$C:$C,MATCH($A312,'NOAA Tides Rangiroa'!$A:$A,0)+3-1))</f>
        <v>0.7013888888888888</v>
      </c>
      <c r="H312" s="85" t="str">
        <f>IF(COLUMNS($C312:H312)&gt;$K312*2,"",INDEX('NOAA Tides Rangiroa'!$D:$D,MATCH($A312,'NOAA Tides Rangiroa'!$A:$A,0)+3-1))</f>
        <v>H</v>
      </c>
      <c r="I312" s="85">
        <f>IF(COLUMNS($C312:I312)&gt;$K312*2,"",INDEX('NOAA Tides Rangiroa'!$C:$C,MATCH($A312,'NOAA Tides Rangiroa'!$A:$A,0)+4-1))</f>
        <v>0.9680555555555556</v>
      </c>
      <c r="J312" s="85" t="str">
        <f>IF(COLUMNS($C312:J312)&gt;$K312*2,"",INDEX('NOAA Tides Rangiroa'!$D:$D,MATCH($A312,'NOAA Tides Rangiroa'!$A:$A,0)+4-1))</f>
        <v>L</v>
      </c>
      <c r="K312" s="84">
        <f>COUNTIF('NOAA Tides Rangiroa'!A:A,A312)</f>
        <v>4</v>
      </c>
    </row>
    <row r="313" spans="1:11" ht="12.75">
      <c r="A313" s="18">
        <v>41951</v>
      </c>
      <c r="B313" s="85" t="str">
        <f>IF(COLUMNS(B313:$B313)&gt;1,"",INDEX('NOAA Tides Rangiroa'!$B:$B,MATCH($A313,'NOAA Tides Rangiroa'!$A:$A,0)+COLUMNS(B313:$B313)-1))</f>
        <v>Sat</v>
      </c>
      <c r="C313" s="85">
        <f>IF(COLUMNS($C313:C313)&gt;$K313*2,"",INDEX('NOAA Tides Rangiroa'!$C:$C,MATCH($A313,'NOAA Tides Rangiroa'!$A:$A,0)+1-1))</f>
        <v>0.21944444444444444</v>
      </c>
      <c r="D313" s="85" t="str">
        <f>IF(COLUMNS($C313:D313)&gt;$K313*2,"",INDEX('NOAA Tides Rangiroa'!$D:$D,MATCH($A313,'NOAA Tides Rangiroa'!$A:$A,0)+1-1))</f>
        <v>H</v>
      </c>
      <c r="E313" s="85">
        <f>IF(COLUMNS($C313:E313)&gt;$K313*2,"",INDEX('NOAA Tides Rangiroa'!$C:$C,MATCH($A313,'NOAA Tides Rangiroa'!$A:$A,0)+2-1))</f>
        <v>0.47361111111111115</v>
      </c>
      <c r="F313" s="85" t="str">
        <f>IF(COLUMNS($C313:F313)&gt;$K313*2,"",INDEX('NOAA Tides Rangiroa'!$D:$D,MATCH($A313,'NOAA Tides Rangiroa'!$A:$A,0)+2-1))</f>
        <v>L</v>
      </c>
      <c r="G313" s="85">
        <f>IF(COLUMNS($C313:G313)&gt;$K313*2,"",INDEX('NOAA Tides Rangiroa'!$C:$C,MATCH($A313,'NOAA Tides Rangiroa'!$A:$A,0)+3-1))</f>
        <v>0.7361111111111112</v>
      </c>
      <c r="H313" s="85" t="str">
        <f>IF(COLUMNS($C313:H313)&gt;$K313*2,"",INDEX('NOAA Tides Rangiroa'!$D:$D,MATCH($A313,'NOAA Tides Rangiroa'!$A:$A,0)+3-1))</f>
        <v>H</v>
      </c>
      <c r="I313" s="85" t="str">
        <f>IF(COLUMNS($C313:I313)&gt;$K313*2,"",INDEX('NOAA Tides Rangiroa'!$C:$C,MATCH($A313,'NOAA Tides Rangiroa'!$A:$A,0)+4-1))</f>
        <v/>
      </c>
      <c r="J313" s="85" t="str">
        <f>IF(COLUMNS($C313:J313)&gt;$K313*2,"",INDEX('NOAA Tides Rangiroa'!$D:$D,MATCH($A313,'NOAA Tides Rangiroa'!$A:$A,0)+4-1))</f>
        <v/>
      </c>
      <c r="K313" s="84">
        <f>COUNTIF('NOAA Tides Rangiroa'!A:A,A313)</f>
        <v>3</v>
      </c>
    </row>
    <row r="314" spans="1:11" ht="12.75">
      <c r="A314" s="18">
        <v>41952</v>
      </c>
      <c r="B314" s="85" t="str">
        <f>IF(COLUMNS(B314:$B314)&gt;1,"",INDEX('NOAA Tides Rangiroa'!$B:$B,MATCH($A314,'NOAA Tides Rangiroa'!$A:$A,0)+COLUMNS(B314:$B314)-1))</f>
        <v>Sun</v>
      </c>
      <c r="C314" s="85">
        <f>IF(COLUMNS($C314:C314)&gt;$K314*2,"",INDEX('NOAA Tides Rangiroa'!$C:$C,MATCH($A314,'NOAA Tides Rangiroa'!$A:$A,0)+1-1))</f>
        <v>0.003472222222222222</v>
      </c>
      <c r="D314" s="85" t="str">
        <f>IF(COLUMNS($C314:D314)&gt;$K314*2,"",INDEX('NOAA Tides Rangiroa'!$D:$D,MATCH($A314,'NOAA Tides Rangiroa'!$A:$A,0)+1-1))</f>
        <v>L</v>
      </c>
      <c r="E314" s="85">
        <f>IF(COLUMNS($C314:E314)&gt;$K314*2,"",INDEX('NOAA Tides Rangiroa'!$C:$C,MATCH($A314,'NOAA Tides Rangiroa'!$A:$A,0)+2-1))</f>
        <v>0.2555555555555556</v>
      </c>
      <c r="F314" s="85" t="str">
        <f>IF(COLUMNS($C314:F314)&gt;$K314*2,"",INDEX('NOAA Tides Rangiroa'!$D:$D,MATCH($A314,'NOAA Tides Rangiroa'!$A:$A,0)+2-1))</f>
        <v>H</v>
      </c>
      <c r="G314" s="85">
        <f>IF(COLUMNS($C314:G314)&gt;$K314*2,"",INDEX('NOAA Tides Rangiroa'!$C:$C,MATCH($A314,'NOAA Tides Rangiroa'!$A:$A,0)+3-1))</f>
        <v>0.5090277777777777</v>
      </c>
      <c r="H314" s="85" t="str">
        <f>IF(COLUMNS($C314:H314)&gt;$K314*2,"",INDEX('NOAA Tides Rangiroa'!$D:$D,MATCH($A314,'NOAA Tides Rangiroa'!$A:$A,0)+3-1))</f>
        <v>L</v>
      </c>
      <c r="I314" s="85">
        <f>IF(COLUMNS($C314:I314)&gt;$K314*2,"",INDEX('NOAA Tides Rangiroa'!$C:$C,MATCH($A314,'NOAA Tides Rangiroa'!$A:$A,0)+4-1))</f>
        <v>0.7715277777777777</v>
      </c>
      <c r="J314" s="85" t="str">
        <f>IF(COLUMNS($C314:J314)&gt;$K314*2,"",INDEX('NOAA Tides Rangiroa'!$D:$D,MATCH($A314,'NOAA Tides Rangiroa'!$A:$A,0)+4-1))</f>
        <v>H</v>
      </c>
      <c r="K314" s="84">
        <f>COUNTIF('NOAA Tides Rangiroa'!A:A,A314)</f>
        <v>4</v>
      </c>
    </row>
    <row r="315" spans="1:11" ht="12.75">
      <c r="A315" s="18">
        <v>41953</v>
      </c>
      <c r="B315" s="85" t="str">
        <f>IF(COLUMNS(B315:$B315)&gt;1,"",INDEX('NOAA Tides Rangiroa'!$B:$B,MATCH($A315,'NOAA Tides Rangiroa'!$A:$A,0)+COLUMNS(B315:$B315)-1))</f>
        <v>Mon</v>
      </c>
      <c r="C315" s="85">
        <f>IF(COLUMNS($C315:C315)&gt;$K315*2,"",INDEX('NOAA Tides Rangiroa'!$C:$C,MATCH($A315,'NOAA Tides Rangiroa'!$A:$A,0)+1-1))</f>
        <v>0.04097222222222222</v>
      </c>
      <c r="D315" s="85" t="str">
        <f>IF(COLUMNS($C315:D315)&gt;$K315*2,"",INDEX('NOAA Tides Rangiroa'!$D:$D,MATCH($A315,'NOAA Tides Rangiroa'!$A:$A,0)+1-1))</f>
        <v>L</v>
      </c>
      <c r="E315" s="85">
        <f>IF(COLUMNS($C315:E315)&gt;$K315*2,"",INDEX('NOAA Tides Rangiroa'!$C:$C,MATCH($A315,'NOAA Tides Rangiroa'!$A:$A,0)+2-1))</f>
        <v>0.29305555555555557</v>
      </c>
      <c r="F315" s="85" t="str">
        <f>IF(COLUMNS($C315:F315)&gt;$K315*2,"",INDEX('NOAA Tides Rangiroa'!$D:$D,MATCH($A315,'NOAA Tides Rangiroa'!$A:$A,0)+2-1))</f>
        <v>H</v>
      </c>
      <c r="G315" s="85">
        <f>IF(COLUMNS($C315:G315)&gt;$K315*2,"",INDEX('NOAA Tides Rangiroa'!$C:$C,MATCH($A315,'NOAA Tides Rangiroa'!$A:$A,0)+3-1))</f>
        <v>0.5458333333333333</v>
      </c>
      <c r="H315" s="85" t="str">
        <f>IF(COLUMNS($C315:H315)&gt;$K315*2,"",INDEX('NOAA Tides Rangiroa'!$D:$D,MATCH($A315,'NOAA Tides Rangiroa'!$A:$A,0)+3-1))</f>
        <v>L</v>
      </c>
      <c r="I315" s="85">
        <f>IF(COLUMNS($C315:I315)&gt;$K315*2,"",INDEX('NOAA Tides Rangiroa'!$C:$C,MATCH($A315,'NOAA Tides Rangiroa'!$A:$A,0)+4-1))</f>
        <v>0.8090277777777778</v>
      </c>
      <c r="J315" s="85" t="str">
        <f>IF(COLUMNS($C315:J315)&gt;$K315*2,"",INDEX('NOAA Tides Rangiroa'!$D:$D,MATCH($A315,'NOAA Tides Rangiroa'!$A:$A,0)+4-1))</f>
        <v>H</v>
      </c>
      <c r="K315" s="84">
        <f>COUNTIF('NOAA Tides Rangiroa'!A:A,A315)</f>
        <v>4</v>
      </c>
    </row>
    <row r="316" spans="1:11" ht="12.75">
      <c r="A316" s="18">
        <v>41954</v>
      </c>
      <c r="B316" s="85" t="str">
        <f>IF(COLUMNS(B316:$B316)&gt;1,"",INDEX('NOAA Tides Rangiroa'!$B:$B,MATCH($A316,'NOAA Tides Rangiroa'!$A:$A,0)+COLUMNS(B316:$B316)-1))</f>
        <v>Tue</v>
      </c>
      <c r="C316" s="85">
        <f>IF(COLUMNS($C316:C316)&gt;$K316*2,"",INDEX('NOAA Tides Rangiroa'!$C:$C,MATCH($A316,'NOAA Tides Rangiroa'!$A:$A,0)+1-1))</f>
        <v>0.07916666666666666</v>
      </c>
      <c r="D316" s="85" t="str">
        <f>IF(COLUMNS($C316:D316)&gt;$K316*2,"",INDEX('NOAA Tides Rangiroa'!$D:$D,MATCH($A316,'NOAA Tides Rangiroa'!$A:$A,0)+1-1))</f>
        <v>L</v>
      </c>
      <c r="E316" s="85">
        <f>IF(COLUMNS($C316:E316)&gt;$K316*2,"",INDEX('NOAA Tides Rangiroa'!$C:$C,MATCH($A316,'NOAA Tides Rangiroa'!$A:$A,0)+2-1))</f>
        <v>0.33194444444444443</v>
      </c>
      <c r="F316" s="85" t="str">
        <f>IF(COLUMNS($C316:F316)&gt;$K316*2,"",INDEX('NOAA Tides Rangiroa'!$D:$D,MATCH($A316,'NOAA Tides Rangiroa'!$A:$A,0)+2-1))</f>
        <v>H</v>
      </c>
      <c r="G316" s="85">
        <f>IF(COLUMNS($C316:G316)&gt;$K316*2,"",INDEX('NOAA Tides Rangiroa'!$C:$C,MATCH($A316,'NOAA Tides Rangiroa'!$A:$A,0)+3-1))</f>
        <v>0.5854166666666667</v>
      </c>
      <c r="H316" s="85" t="str">
        <f>IF(COLUMNS($C316:H316)&gt;$K316*2,"",INDEX('NOAA Tides Rangiroa'!$D:$D,MATCH($A316,'NOAA Tides Rangiroa'!$A:$A,0)+3-1))</f>
        <v>L</v>
      </c>
      <c r="I316" s="85">
        <f>IF(COLUMNS($C316:I316)&gt;$K316*2,"",INDEX('NOAA Tides Rangiroa'!$C:$C,MATCH($A316,'NOAA Tides Rangiroa'!$A:$A,0)+4-1))</f>
        <v>0.8479166666666668</v>
      </c>
      <c r="J316" s="85" t="str">
        <f>IF(COLUMNS($C316:J316)&gt;$K316*2,"",INDEX('NOAA Tides Rangiroa'!$D:$D,MATCH($A316,'NOAA Tides Rangiroa'!$A:$A,0)+4-1))</f>
        <v>H</v>
      </c>
      <c r="K316" s="84">
        <f>COUNTIF('NOAA Tides Rangiroa'!A:A,A316)</f>
        <v>4</v>
      </c>
    </row>
    <row r="317" spans="1:11" ht="12.75">
      <c r="A317" s="18">
        <v>41955</v>
      </c>
      <c r="B317" s="85" t="str">
        <f>IF(COLUMNS(B317:$B317)&gt;1,"",INDEX('NOAA Tides Rangiroa'!$B:$B,MATCH($A317,'NOAA Tides Rangiroa'!$A:$A,0)+COLUMNS(B317:$B317)-1))</f>
        <v>Wed</v>
      </c>
      <c r="C317" s="85">
        <f>IF(COLUMNS($C317:C317)&gt;$K317*2,"",INDEX('NOAA Tides Rangiroa'!$C:$C,MATCH($A317,'NOAA Tides Rangiroa'!$A:$A,0)+1-1))</f>
        <v>0.1173611111111111</v>
      </c>
      <c r="D317" s="85" t="str">
        <f>IF(COLUMNS($C317:D317)&gt;$K317*2,"",INDEX('NOAA Tides Rangiroa'!$D:$D,MATCH($A317,'NOAA Tides Rangiroa'!$A:$A,0)+1-1))</f>
        <v>L</v>
      </c>
      <c r="E317" s="85">
        <f>IF(COLUMNS($C317:E317)&gt;$K317*2,"",INDEX('NOAA Tides Rangiroa'!$C:$C,MATCH($A317,'NOAA Tides Rangiroa'!$A:$A,0)+2-1))</f>
        <v>0.37222222222222223</v>
      </c>
      <c r="F317" s="85" t="str">
        <f>IF(COLUMNS($C317:F317)&gt;$K317*2,"",INDEX('NOAA Tides Rangiroa'!$D:$D,MATCH($A317,'NOAA Tides Rangiroa'!$A:$A,0)+2-1))</f>
        <v>H</v>
      </c>
      <c r="G317" s="85">
        <f>IF(COLUMNS($C317:G317)&gt;$K317*2,"",INDEX('NOAA Tides Rangiroa'!$C:$C,MATCH($A317,'NOAA Tides Rangiroa'!$A:$A,0)+3-1))</f>
        <v>0.6256944444444444</v>
      </c>
      <c r="H317" s="85" t="str">
        <f>IF(COLUMNS($C317:H317)&gt;$K317*2,"",INDEX('NOAA Tides Rangiroa'!$D:$D,MATCH($A317,'NOAA Tides Rangiroa'!$A:$A,0)+3-1))</f>
        <v>L</v>
      </c>
      <c r="I317" s="85">
        <f>IF(COLUMNS($C317:I317)&gt;$K317*2,"",INDEX('NOAA Tides Rangiroa'!$C:$C,MATCH($A317,'NOAA Tides Rangiroa'!$A:$A,0)+4-1))</f>
        <v>0.8868055555555556</v>
      </c>
      <c r="J317" s="85" t="str">
        <f>IF(COLUMNS($C317:J317)&gt;$K317*2,"",INDEX('NOAA Tides Rangiroa'!$D:$D,MATCH($A317,'NOAA Tides Rangiroa'!$A:$A,0)+4-1))</f>
        <v>H</v>
      </c>
      <c r="K317" s="84">
        <f>COUNTIF('NOAA Tides Rangiroa'!A:A,A317)</f>
        <v>4</v>
      </c>
    </row>
    <row r="318" spans="1:11" ht="12.75">
      <c r="A318" s="18">
        <v>41956</v>
      </c>
      <c r="B318" s="85" t="str">
        <f>IF(COLUMNS(B318:$B318)&gt;1,"",INDEX('NOAA Tides Rangiroa'!$B:$B,MATCH($A318,'NOAA Tides Rangiroa'!$A:$A,0)+COLUMNS(B318:$B318)-1))</f>
        <v>Thu</v>
      </c>
      <c r="C318" s="85">
        <f>IF(COLUMNS($C318:C318)&gt;$K318*2,"",INDEX('NOAA Tides Rangiroa'!$C:$C,MATCH($A318,'NOAA Tides Rangiroa'!$A:$A,0)+1-1))</f>
        <v>0.15555555555555556</v>
      </c>
      <c r="D318" s="85" t="str">
        <f>IF(COLUMNS($C318:D318)&gt;$K318*2,"",INDEX('NOAA Tides Rangiroa'!$D:$D,MATCH($A318,'NOAA Tides Rangiroa'!$A:$A,0)+1-1))</f>
        <v>L</v>
      </c>
      <c r="E318" s="85">
        <f>IF(COLUMNS($C318:E318)&gt;$K318*2,"",INDEX('NOAA Tides Rangiroa'!$C:$C,MATCH($A318,'NOAA Tides Rangiroa'!$A:$A,0)+2-1))</f>
        <v>0.41111111111111115</v>
      </c>
      <c r="F318" s="85" t="str">
        <f>IF(COLUMNS($C318:F318)&gt;$K318*2,"",INDEX('NOAA Tides Rangiroa'!$D:$D,MATCH($A318,'NOAA Tides Rangiroa'!$A:$A,0)+2-1))</f>
        <v>H</v>
      </c>
      <c r="G318" s="85">
        <f>IF(COLUMNS($C318:G318)&gt;$K318*2,"",INDEX('NOAA Tides Rangiroa'!$C:$C,MATCH($A318,'NOAA Tides Rangiroa'!$A:$A,0)+3-1))</f>
        <v>0.6659722222222222</v>
      </c>
      <c r="H318" s="85" t="str">
        <f>IF(COLUMNS($C318:H318)&gt;$K318*2,"",INDEX('NOAA Tides Rangiroa'!$D:$D,MATCH($A318,'NOAA Tides Rangiroa'!$A:$A,0)+3-1))</f>
        <v>L</v>
      </c>
      <c r="I318" s="85">
        <f>IF(COLUMNS($C318:I318)&gt;$K318*2,"",INDEX('NOAA Tides Rangiroa'!$C:$C,MATCH($A318,'NOAA Tides Rangiroa'!$A:$A,0)+4-1))</f>
        <v>0.9249999999999999</v>
      </c>
      <c r="J318" s="85" t="str">
        <f>IF(COLUMNS($C318:J318)&gt;$K318*2,"",INDEX('NOAA Tides Rangiroa'!$D:$D,MATCH($A318,'NOAA Tides Rangiroa'!$A:$A,0)+4-1))</f>
        <v>H</v>
      </c>
      <c r="K318" s="84">
        <f>COUNTIF('NOAA Tides Rangiroa'!A:A,A318)</f>
        <v>4</v>
      </c>
    </row>
    <row r="319" spans="1:11" ht="12.75">
      <c r="A319" s="18">
        <v>41957</v>
      </c>
      <c r="B319" s="85" t="str">
        <f>IF(COLUMNS(B319:$B319)&gt;1,"",INDEX('NOAA Tides Rangiroa'!$B:$B,MATCH($A319,'NOAA Tides Rangiroa'!$A:$A,0)+COLUMNS(B319:$B319)-1))</f>
        <v>Fri</v>
      </c>
      <c r="C319" s="85">
        <f>IF(COLUMNS($C319:C319)&gt;$K319*2,"",INDEX('NOAA Tides Rangiroa'!$C:$C,MATCH($A319,'NOAA Tides Rangiroa'!$A:$A,0)+1-1))</f>
        <v>0.1909722222222222</v>
      </c>
      <c r="D319" s="85" t="str">
        <f>IF(COLUMNS($C319:D319)&gt;$K319*2,"",INDEX('NOAA Tides Rangiroa'!$D:$D,MATCH($A319,'NOAA Tides Rangiroa'!$A:$A,0)+1-1))</f>
        <v>L</v>
      </c>
      <c r="E319" s="85">
        <f>IF(COLUMNS($C319:E319)&gt;$K319*2,"",INDEX('NOAA Tides Rangiroa'!$C:$C,MATCH($A319,'NOAA Tides Rangiroa'!$A:$A,0)+2-1))</f>
        <v>0.4472222222222222</v>
      </c>
      <c r="F319" s="85" t="str">
        <f>IF(COLUMNS($C319:F319)&gt;$K319*2,"",INDEX('NOAA Tides Rangiroa'!$D:$D,MATCH($A319,'NOAA Tides Rangiroa'!$A:$A,0)+2-1))</f>
        <v>H</v>
      </c>
      <c r="G319" s="85">
        <f>IF(COLUMNS($C319:G319)&gt;$K319*2,"",INDEX('NOAA Tides Rangiroa'!$C:$C,MATCH($A319,'NOAA Tides Rangiroa'!$A:$A,0)+3-1))</f>
        <v>0.7034722222222222</v>
      </c>
      <c r="H319" s="85" t="str">
        <f>IF(COLUMNS($C319:H319)&gt;$K319*2,"",INDEX('NOAA Tides Rangiroa'!$D:$D,MATCH($A319,'NOAA Tides Rangiroa'!$A:$A,0)+3-1))</f>
        <v>L</v>
      </c>
      <c r="I319" s="85">
        <f>IF(COLUMNS($C319:I319)&gt;$K319*2,"",INDEX('NOAA Tides Rangiroa'!$C:$C,MATCH($A319,'NOAA Tides Rangiroa'!$A:$A,0)+4-1))</f>
        <v>0.9604166666666667</v>
      </c>
      <c r="J319" s="85" t="str">
        <f>IF(COLUMNS($C319:J319)&gt;$K319*2,"",INDEX('NOAA Tides Rangiroa'!$D:$D,MATCH($A319,'NOAA Tides Rangiroa'!$A:$A,0)+4-1))</f>
        <v>H</v>
      </c>
      <c r="K319" s="84">
        <f>COUNTIF('NOAA Tides Rangiroa'!A:A,A319)</f>
        <v>4</v>
      </c>
    </row>
    <row r="320" spans="1:11" ht="12.75">
      <c r="A320" s="18">
        <v>41958</v>
      </c>
      <c r="B320" s="85" t="str">
        <f>IF(COLUMNS(B320:$B320)&gt;1,"",INDEX('NOAA Tides Rangiroa'!$B:$B,MATCH($A320,'NOAA Tides Rangiroa'!$A:$A,0)+COLUMNS(B320:$B320)-1))</f>
        <v>Sat</v>
      </c>
      <c r="C320" s="85">
        <f>IF(COLUMNS($C320:C320)&gt;$K320*2,"",INDEX('NOAA Tides Rangiroa'!$C:$C,MATCH($A320,'NOAA Tides Rangiroa'!$A:$A,0)+1-1))</f>
        <v>0.22291666666666665</v>
      </c>
      <c r="D320" s="85" t="str">
        <f>IF(COLUMNS($C320:D320)&gt;$K320*2,"",INDEX('NOAA Tides Rangiroa'!$D:$D,MATCH($A320,'NOAA Tides Rangiroa'!$A:$A,0)+1-1))</f>
        <v>L</v>
      </c>
      <c r="E320" s="85">
        <f>IF(COLUMNS($C320:E320)&gt;$K320*2,"",INDEX('NOAA Tides Rangiroa'!$C:$C,MATCH($A320,'NOAA Tides Rangiroa'!$A:$A,0)+2-1))</f>
        <v>0.4798611111111111</v>
      </c>
      <c r="F320" s="85" t="str">
        <f>IF(COLUMNS($C320:F320)&gt;$K320*2,"",INDEX('NOAA Tides Rangiroa'!$D:$D,MATCH($A320,'NOAA Tides Rangiroa'!$A:$A,0)+2-1))</f>
        <v>H</v>
      </c>
      <c r="G320" s="85">
        <f>IF(COLUMNS($C320:G320)&gt;$K320*2,"",INDEX('NOAA Tides Rangiroa'!$C:$C,MATCH($A320,'NOAA Tides Rangiroa'!$A:$A,0)+3-1))</f>
        <v>0.7374999999999999</v>
      </c>
      <c r="H320" s="85" t="str">
        <f>IF(COLUMNS($C320:H320)&gt;$K320*2,"",INDEX('NOAA Tides Rangiroa'!$D:$D,MATCH($A320,'NOAA Tides Rangiroa'!$A:$A,0)+3-1))</f>
        <v>L</v>
      </c>
      <c r="I320" s="85">
        <f>IF(COLUMNS($C320:I320)&gt;$K320*2,"",INDEX('NOAA Tides Rangiroa'!$C:$C,MATCH($A320,'NOAA Tides Rangiroa'!$A:$A,0)+4-1))</f>
        <v>0.9923611111111111</v>
      </c>
      <c r="J320" s="85" t="str">
        <f>IF(COLUMNS($C320:J320)&gt;$K320*2,"",INDEX('NOAA Tides Rangiroa'!$D:$D,MATCH($A320,'NOAA Tides Rangiroa'!$A:$A,0)+4-1))</f>
        <v>H</v>
      </c>
      <c r="K320" s="84">
        <f>COUNTIF('NOAA Tides Rangiroa'!A:A,A320)</f>
        <v>4</v>
      </c>
    </row>
    <row r="321" spans="1:11" ht="12.75">
      <c r="A321" s="18">
        <v>41959</v>
      </c>
      <c r="B321" s="85" t="str">
        <f>IF(COLUMNS(B321:$B321)&gt;1,"",INDEX('NOAA Tides Rangiroa'!$B:$B,MATCH($A321,'NOAA Tides Rangiroa'!$A:$A,0)+COLUMNS(B321:$B321)-1))</f>
        <v>Sun</v>
      </c>
      <c r="C321" s="85">
        <f>IF(COLUMNS($C321:C321)&gt;$K321*2,"",INDEX('NOAA Tides Rangiroa'!$C:$C,MATCH($A321,'NOAA Tides Rangiroa'!$A:$A,0)+1-1))</f>
        <v>0.2520833333333333</v>
      </c>
      <c r="D321" s="85" t="str">
        <f>IF(COLUMNS($C321:D321)&gt;$K321*2,"",INDEX('NOAA Tides Rangiroa'!$D:$D,MATCH($A321,'NOAA Tides Rangiroa'!$A:$A,0)+1-1))</f>
        <v>L</v>
      </c>
      <c r="E321" s="85">
        <f>IF(COLUMNS($C321:E321)&gt;$K321*2,"",INDEX('NOAA Tides Rangiroa'!$C:$C,MATCH($A321,'NOAA Tides Rangiroa'!$A:$A,0)+2-1))</f>
        <v>0.5083333333333333</v>
      </c>
      <c r="F321" s="85" t="str">
        <f>IF(COLUMNS($C321:F321)&gt;$K321*2,"",INDEX('NOAA Tides Rangiroa'!$D:$D,MATCH($A321,'NOAA Tides Rangiroa'!$A:$A,0)+2-1))</f>
        <v>H</v>
      </c>
      <c r="G321" s="85">
        <f>IF(COLUMNS($C321:G321)&gt;$K321*2,"",INDEX('NOAA Tides Rangiroa'!$C:$C,MATCH($A321,'NOAA Tides Rangiroa'!$A:$A,0)+3-1))</f>
        <v>0.7680555555555556</v>
      </c>
      <c r="H321" s="85" t="str">
        <f>IF(COLUMNS($C321:H321)&gt;$K321*2,"",INDEX('NOAA Tides Rangiroa'!$D:$D,MATCH($A321,'NOAA Tides Rangiroa'!$A:$A,0)+3-1))</f>
        <v>L</v>
      </c>
      <c r="I321" s="85" t="str">
        <f>IF(COLUMNS($C321:I321)&gt;$K321*2,"",INDEX('NOAA Tides Rangiroa'!$C:$C,MATCH($A321,'NOAA Tides Rangiroa'!$A:$A,0)+4-1))</f>
        <v/>
      </c>
      <c r="J321" s="85" t="str">
        <f>IF(COLUMNS($C321:J321)&gt;$K321*2,"",INDEX('NOAA Tides Rangiroa'!$D:$D,MATCH($A321,'NOAA Tides Rangiroa'!$A:$A,0)+4-1))</f>
        <v/>
      </c>
      <c r="K321" s="84">
        <f>COUNTIF('NOAA Tides Rangiroa'!A:A,A321)</f>
        <v>3</v>
      </c>
    </row>
    <row r="322" spans="1:11" ht="12.75">
      <c r="A322" s="18">
        <v>41960</v>
      </c>
      <c r="B322" s="85" t="str">
        <f>IF(COLUMNS(B322:$B322)&gt;1,"",INDEX('NOAA Tides Rangiroa'!$B:$B,MATCH($A322,'NOAA Tides Rangiroa'!$A:$A,0)+COLUMNS(B322:$B322)-1))</f>
        <v>Mon</v>
      </c>
      <c r="C322" s="85">
        <f>IF(COLUMNS($C322:C322)&gt;$K322*2,"",INDEX('NOAA Tides Rangiroa'!$C:$C,MATCH($A322,'NOAA Tides Rangiroa'!$A:$A,0)+1-1))</f>
        <v>0.02152777777777778</v>
      </c>
      <c r="D322" s="85" t="str">
        <f>IF(COLUMNS($C322:D322)&gt;$K322*2,"",INDEX('NOAA Tides Rangiroa'!$D:$D,MATCH($A322,'NOAA Tides Rangiroa'!$A:$A,0)+1-1))</f>
        <v>H</v>
      </c>
      <c r="E322" s="85">
        <f>IF(COLUMNS($C322:E322)&gt;$K322*2,"",INDEX('NOAA Tides Rangiroa'!$C:$C,MATCH($A322,'NOAA Tides Rangiroa'!$A:$A,0)+2-1))</f>
        <v>0.2791666666666667</v>
      </c>
      <c r="F322" s="85" t="str">
        <f>IF(COLUMNS($C322:F322)&gt;$K322*2,"",INDEX('NOAA Tides Rangiroa'!$D:$D,MATCH($A322,'NOAA Tides Rangiroa'!$A:$A,0)+2-1))</f>
        <v>L</v>
      </c>
      <c r="G322" s="85">
        <f>IF(COLUMNS($C322:G322)&gt;$K322*2,"",INDEX('NOAA Tides Rangiroa'!$C:$C,MATCH($A322,'NOAA Tides Rangiroa'!$A:$A,0)+3-1))</f>
        <v>0.5354166666666667</v>
      </c>
      <c r="H322" s="85" t="str">
        <f>IF(COLUMNS($C322:H322)&gt;$K322*2,"",INDEX('NOAA Tides Rangiroa'!$D:$D,MATCH($A322,'NOAA Tides Rangiroa'!$A:$A,0)+3-1))</f>
        <v>H</v>
      </c>
      <c r="I322" s="85">
        <f>IF(COLUMNS($C322:I322)&gt;$K322*2,"",INDEX('NOAA Tides Rangiroa'!$C:$C,MATCH($A322,'NOAA Tides Rangiroa'!$A:$A,0)+4-1))</f>
        <v>0.7965277777777778</v>
      </c>
      <c r="J322" s="85" t="str">
        <f>IF(COLUMNS($C322:J322)&gt;$K322*2,"",INDEX('NOAA Tides Rangiroa'!$D:$D,MATCH($A322,'NOAA Tides Rangiroa'!$A:$A,0)+4-1))</f>
        <v>L</v>
      </c>
      <c r="K322" s="84">
        <f>COUNTIF('NOAA Tides Rangiroa'!A:A,A322)</f>
        <v>4</v>
      </c>
    </row>
    <row r="323" spans="1:11" ht="12.75">
      <c r="A323" s="18">
        <v>41961</v>
      </c>
      <c r="B323" s="85" t="str">
        <f>IF(COLUMNS(B323:$B323)&gt;1,"",INDEX('NOAA Tides Rangiroa'!$B:$B,MATCH($A323,'NOAA Tides Rangiroa'!$A:$A,0)+COLUMNS(B323:$B323)-1))</f>
        <v>Tue</v>
      </c>
      <c r="C323" s="85">
        <f>IF(COLUMNS($C323:C323)&gt;$K323*2,"",INDEX('NOAA Tides Rangiroa'!$C:$C,MATCH($A323,'NOAA Tides Rangiroa'!$A:$A,0)+1-1))</f>
        <v>0.049305555555555554</v>
      </c>
      <c r="D323" s="85" t="str">
        <f>IF(COLUMNS($C323:D323)&gt;$K323*2,"",INDEX('NOAA Tides Rangiroa'!$D:$D,MATCH($A323,'NOAA Tides Rangiroa'!$A:$A,0)+1-1))</f>
        <v>H</v>
      </c>
      <c r="E323" s="85">
        <f>IF(COLUMNS($C323:E323)&gt;$K323*2,"",INDEX('NOAA Tides Rangiroa'!$C:$C,MATCH($A323,'NOAA Tides Rangiroa'!$A:$A,0)+2-1))</f>
        <v>0.3048611111111111</v>
      </c>
      <c r="F323" s="85" t="str">
        <f>IF(COLUMNS($C323:F323)&gt;$K323*2,"",INDEX('NOAA Tides Rangiroa'!$D:$D,MATCH($A323,'NOAA Tides Rangiroa'!$A:$A,0)+2-1))</f>
        <v>L</v>
      </c>
      <c r="G323" s="85">
        <f>IF(COLUMNS($C323:G323)&gt;$K323*2,"",INDEX('NOAA Tides Rangiroa'!$C:$C,MATCH($A323,'NOAA Tides Rangiroa'!$A:$A,0)+3-1))</f>
        <v>0.5618055555555556</v>
      </c>
      <c r="H323" s="85" t="str">
        <f>IF(COLUMNS($C323:H323)&gt;$K323*2,"",INDEX('NOAA Tides Rangiroa'!$D:$D,MATCH($A323,'NOAA Tides Rangiroa'!$A:$A,0)+3-1))</f>
        <v>H</v>
      </c>
      <c r="I323" s="85">
        <f>IF(COLUMNS($C323:I323)&gt;$K323*2,"",INDEX('NOAA Tides Rangiroa'!$C:$C,MATCH($A323,'NOAA Tides Rangiroa'!$A:$A,0)+4-1))</f>
        <v>0.8243055555555556</v>
      </c>
      <c r="J323" s="85" t="str">
        <f>IF(COLUMNS($C323:J323)&gt;$K323*2,"",INDEX('NOAA Tides Rangiroa'!$D:$D,MATCH($A323,'NOAA Tides Rangiroa'!$A:$A,0)+4-1))</f>
        <v>L</v>
      </c>
      <c r="K323" s="84">
        <f>COUNTIF('NOAA Tides Rangiroa'!A:A,A323)</f>
        <v>4</v>
      </c>
    </row>
    <row r="324" spans="1:11" ht="12.75">
      <c r="A324" s="18">
        <v>41962</v>
      </c>
      <c r="B324" s="85" t="str">
        <f>IF(COLUMNS(B324:$B324)&gt;1,"",INDEX('NOAA Tides Rangiroa'!$B:$B,MATCH($A324,'NOAA Tides Rangiroa'!$A:$A,0)+COLUMNS(B324:$B324)-1))</f>
        <v>Wed</v>
      </c>
      <c r="C324" s="85">
        <f>IF(COLUMNS($C324:C324)&gt;$K324*2,"",INDEX('NOAA Tides Rangiroa'!$C:$C,MATCH($A324,'NOAA Tides Rangiroa'!$A:$A,0)+1-1))</f>
        <v>0.0763888888888889</v>
      </c>
      <c r="D324" s="85" t="str">
        <f>IF(COLUMNS($C324:D324)&gt;$K324*2,"",INDEX('NOAA Tides Rangiroa'!$D:$D,MATCH($A324,'NOAA Tides Rangiroa'!$A:$A,0)+1-1))</f>
        <v>H</v>
      </c>
      <c r="E324" s="85">
        <f>IF(COLUMNS($C324:E324)&gt;$K324*2,"",INDEX('NOAA Tides Rangiroa'!$C:$C,MATCH($A324,'NOAA Tides Rangiroa'!$A:$A,0)+2-1))</f>
        <v>0.33125</v>
      </c>
      <c r="F324" s="85" t="str">
        <f>IF(COLUMNS($C324:F324)&gt;$K324*2,"",INDEX('NOAA Tides Rangiroa'!$D:$D,MATCH($A324,'NOAA Tides Rangiroa'!$A:$A,0)+2-1))</f>
        <v>L</v>
      </c>
      <c r="G324" s="85">
        <f>IF(COLUMNS($C324:G324)&gt;$K324*2,"",INDEX('NOAA Tides Rangiroa'!$C:$C,MATCH($A324,'NOAA Tides Rangiroa'!$A:$A,0)+3-1))</f>
        <v>0.5881944444444445</v>
      </c>
      <c r="H324" s="85" t="str">
        <f>IF(COLUMNS($C324:H324)&gt;$K324*2,"",INDEX('NOAA Tides Rangiroa'!$D:$D,MATCH($A324,'NOAA Tides Rangiroa'!$A:$A,0)+3-1))</f>
        <v>H</v>
      </c>
      <c r="I324" s="85">
        <f>IF(COLUMNS($C324:I324)&gt;$K324*2,"",INDEX('NOAA Tides Rangiroa'!$C:$C,MATCH($A324,'NOAA Tides Rangiroa'!$A:$A,0)+4-1))</f>
        <v>0.8520833333333333</v>
      </c>
      <c r="J324" s="85" t="str">
        <f>IF(COLUMNS($C324:J324)&gt;$K324*2,"",INDEX('NOAA Tides Rangiroa'!$D:$D,MATCH($A324,'NOAA Tides Rangiroa'!$A:$A,0)+4-1))</f>
        <v>L</v>
      </c>
      <c r="K324" s="84">
        <f>COUNTIF('NOAA Tides Rangiroa'!A:A,A324)</f>
        <v>4</v>
      </c>
    </row>
    <row r="325" spans="1:11" ht="12.75">
      <c r="A325" s="18">
        <v>41963</v>
      </c>
      <c r="B325" s="85" t="str">
        <f>IF(COLUMNS(B325:$B325)&gt;1,"",INDEX('NOAA Tides Rangiroa'!$B:$B,MATCH($A325,'NOAA Tides Rangiroa'!$A:$A,0)+COLUMNS(B325:$B325)-1))</f>
        <v>Thu</v>
      </c>
      <c r="C325" s="85">
        <f>IF(COLUMNS($C325:C325)&gt;$K325*2,"",INDEX('NOAA Tides Rangiroa'!$C:$C,MATCH($A325,'NOAA Tides Rangiroa'!$A:$A,0)+1-1))</f>
        <v>0.10416666666666667</v>
      </c>
      <c r="D325" s="85" t="str">
        <f>IF(COLUMNS($C325:D325)&gt;$K325*2,"",INDEX('NOAA Tides Rangiroa'!$D:$D,MATCH($A325,'NOAA Tides Rangiroa'!$A:$A,0)+1-1))</f>
        <v>H</v>
      </c>
      <c r="E325" s="85">
        <f>IF(COLUMNS($C325:E325)&gt;$K325*2,"",INDEX('NOAA Tides Rangiroa'!$C:$C,MATCH($A325,'NOAA Tides Rangiroa'!$A:$A,0)+2-1))</f>
        <v>0.35833333333333334</v>
      </c>
      <c r="F325" s="85" t="str">
        <f>IF(COLUMNS($C325:F325)&gt;$K325*2,"",INDEX('NOAA Tides Rangiroa'!$D:$D,MATCH($A325,'NOAA Tides Rangiroa'!$A:$A,0)+2-1))</f>
        <v>L</v>
      </c>
      <c r="G325" s="85">
        <f>IF(COLUMNS($C325:G325)&gt;$K325*2,"",INDEX('NOAA Tides Rangiroa'!$C:$C,MATCH($A325,'NOAA Tides Rangiroa'!$A:$A,0)+3-1))</f>
        <v>0.6159722222222223</v>
      </c>
      <c r="H325" s="85" t="str">
        <f>IF(COLUMNS($C325:H325)&gt;$K325*2,"",INDEX('NOAA Tides Rangiroa'!$D:$D,MATCH($A325,'NOAA Tides Rangiroa'!$A:$A,0)+3-1))</f>
        <v>H</v>
      </c>
      <c r="I325" s="85">
        <f>IF(COLUMNS($C325:I325)&gt;$K325*2,"",INDEX('NOAA Tides Rangiroa'!$C:$C,MATCH($A325,'NOAA Tides Rangiroa'!$A:$A,0)+4-1))</f>
        <v>0.8805555555555555</v>
      </c>
      <c r="J325" s="85" t="str">
        <f>IF(COLUMNS($C325:J325)&gt;$K325*2,"",INDEX('NOAA Tides Rangiroa'!$D:$D,MATCH($A325,'NOAA Tides Rangiroa'!$A:$A,0)+4-1))</f>
        <v>L</v>
      </c>
      <c r="K325" s="84">
        <f>COUNTIF('NOAA Tides Rangiroa'!A:A,A325)</f>
        <v>4</v>
      </c>
    </row>
    <row r="326" spans="1:11" ht="12.75">
      <c r="A326" s="18">
        <v>41964</v>
      </c>
      <c r="B326" s="85" t="str">
        <f>IF(COLUMNS(B326:$B326)&gt;1,"",INDEX('NOAA Tides Rangiroa'!$B:$B,MATCH($A326,'NOAA Tides Rangiroa'!$A:$A,0)+COLUMNS(B326:$B326)-1))</f>
        <v>Fri</v>
      </c>
      <c r="C326" s="85">
        <f>IF(COLUMNS($C326:C326)&gt;$K326*2,"",INDEX('NOAA Tides Rangiroa'!$C:$C,MATCH($A326,'NOAA Tides Rangiroa'!$A:$A,0)+1-1))</f>
        <v>0.13333333333333333</v>
      </c>
      <c r="D326" s="85" t="str">
        <f>IF(COLUMNS($C326:D326)&gt;$K326*2,"",INDEX('NOAA Tides Rangiroa'!$D:$D,MATCH($A326,'NOAA Tides Rangiroa'!$A:$A,0)+1-1))</f>
        <v>H</v>
      </c>
      <c r="E326" s="85">
        <f>IF(COLUMNS($C326:E326)&gt;$K326*2,"",INDEX('NOAA Tides Rangiroa'!$C:$C,MATCH($A326,'NOAA Tides Rangiroa'!$A:$A,0)+2-1))</f>
        <v>0.38680555555555557</v>
      </c>
      <c r="F326" s="85" t="str">
        <f>IF(COLUMNS($C326:F326)&gt;$K326*2,"",INDEX('NOAA Tides Rangiroa'!$D:$D,MATCH($A326,'NOAA Tides Rangiroa'!$A:$A,0)+2-1))</f>
        <v>L</v>
      </c>
      <c r="G326" s="85">
        <f>IF(COLUMNS($C326:G326)&gt;$K326*2,"",INDEX('NOAA Tides Rangiroa'!$C:$C,MATCH($A326,'NOAA Tides Rangiroa'!$A:$A,0)+3-1))</f>
        <v>0.6451388888888888</v>
      </c>
      <c r="H326" s="85" t="str">
        <f>IF(COLUMNS($C326:H326)&gt;$K326*2,"",INDEX('NOAA Tides Rangiroa'!$D:$D,MATCH($A326,'NOAA Tides Rangiroa'!$A:$A,0)+3-1))</f>
        <v>H</v>
      </c>
      <c r="I326" s="85">
        <f>IF(COLUMNS($C326:I326)&gt;$K326*2,"",INDEX('NOAA Tides Rangiroa'!$C:$C,MATCH($A326,'NOAA Tides Rangiroa'!$A:$A,0)+4-1))</f>
        <v>0.9111111111111111</v>
      </c>
      <c r="J326" s="85" t="str">
        <f>IF(COLUMNS($C326:J326)&gt;$K326*2,"",INDEX('NOAA Tides Rangiroa'!$D:$D,MATCH($A326,'NOAA Tides Rangiroa'!$A:$A,0)+4-1))</f>
        <v>L</v>
      </c>
      <c r="K326" s="84">
        <f>COUNTIF('NOAA Tides Rangiroa'!A:A,A326)</f>
        <v>4</v>
      </c>
    </row>
    <row r="327" spans="1:11" ht="12.75">
      <c r="A327" s="18">
        <v>41965</v>
      </c>
      <c r="B327" s="85" t="str">
        <f>IF(COLUMNS(B327:$B327)&gt;1,"",INDEX('NOAA Tides Rangiroa'!$B:$B,MATCH($A327,'NOAA Tides Rangiroa'!$A:$A,0)+COLUMNS(B327:$B327)-1))</f>
        <v>Sat</v>
      </c>
      <c r="C327" s="85">
        <f>IF(COLUMNS($C327:C327)&gt;$K327*2,"",INDEX('NOAA Tides Rangiroa'!$C:$C,MATCH($A327,'NOAA Tides Rangiroa'!$A:$A,0)+1-1))</f>
        <v>0.1638888888888889</v>
      </c>
      <c r="D327" s="85" t="str">
        <f>IF(COLUMNS($C327:D327)&gt;$K327*2,"",INDEX('NOAA Tides Rangiroa'!$D:$D,MATCH($A327,'NOAA Tides Rangiroa'!$A:$A,0)+1-1))</f>
        <v>H</v>
      </c>
      <c r="E327" s="85">
        <f>IF(COLUMNS($C327:E327)&gt;$K327*2,"",INDEX('NOAA Tides Rangiroa'!$C:$C,MATCH($A327,'NOAA Tides Rangiroa'!$A:$A,0)+2-1))</f>
        <v>0.4173611111111111</v>
      </c>
      <c r="F327" s="85" t="str">
        <f>IF(COLUMNS($C327:F327)&gt;$K327*2,"",INDEX('NOAA Tides Rangiroa'!$D:$D,MATCH($A327,'NOAA Tides Rangiroa'!$A:$A,0)+2-1))</f>
        <v>L</v>
      </c>
      <c r="G327" s="85">
        <f>IF(COLUMNS($C327:G327)&gt;$K327*2,"",INDEX('NOAA Tides Rangiroa'!$C:$C,MATCH($A327,'NOAA Tides Rangiroa'!$A:$A,0)+3-1))</f>
        <v>0.6756944444444444</v>
      </c>
      <c r="H327" s="85" t="str">
        <f>IF(COLUMNS($C327:H327)&gt;$K327*2,"",INDEX('NOAA Tides Rangiroa'!$D:$D,MATCH($A327,'NOAA Tides Rangiroa'!$A:$A,0)+3-1))</f>
        <v>H</v>
      </c>
      <c r="I327" s="85">
        <f>IF(COLUMNS($C327:I327)&gt;$K327*2,"",INDEX('NOAA Tides Rangiroa'!$C:$C,MATCH($A327,'NOAA Tides Rangiroa'!$A:$A,0)+4-1))</f>
        <v>0.9430555555555555</v>
      </c>
      <c r="J327" s="85" t="str">
        <f>IF(COLUMNS($C327:J327)&gt;$K327*2,"",INDEX('NOAA Tides Rangiroa'!$D:$D,MATCH($A327,'NOAA Tides Rangiroa'!$A:$A,0)+4-1))</f>
        <v>L</v>
      </c>
      <c r="K327" s="84">
        <f>COUNTIF('NOAA Tides Rangiroa'!A:A,A327)</f>
        <v>4</v>
      </c>
    </row>
    <row r="328" spans="1:11" ht="12.75">
      <c r="A328" s="18">
        <v>41966</v>
      </c>
      <c r="B328" s="85" t="str">
        <f>IF(COLUMNS(B328:$B328)&gt;1,"",INDEX('NOAA Tides Rangiroa'!$B:$B,MATCH($A328,'NOAA Tides Rangiroa'!$A:$A,0)+COLUMNS(B328:$B328)-1))</f>
        <v>Sun</v>
      </c>
      <c r="C328" s="85">
        <f>IF(COLUMNS($C328:C328)&gt;$K328*2,"",INDEX('NOAA Tides Rangiroa'!$C:$C,MATCH($A328,'NOAA Tides Rangiroa'!$A:$A,0)+1-1))</f>
        <v>0.19722222222222222</v>
      </c>
      <c r="D328" s="85" t="str">
        <f>IF(COLUMNS($C328:D328)&gt;$K328*2,"",INDEX('NOAA Tides Rangiroa'!$D:$D,MATCH($A328,'NOAA Tides Rangiroa'!$A:$A,0)+1-1))</f>
        <v>H</v>
      </c>
      <c r="E328" s="85">
        <f>IF(COLUMNS($C328:E328)&gt;$K328*2,"",INDEX('NOAA Tides Rangiroa'!$C:$C,MATCH($A328,'NOAA Tides Rangiroa'!$A:$A,0)+2-1))</f>
        <v>0.45</v>
      </c>
      <c r="F328" s="85" t="str">
        <f>IF(COLUMNS($C328:F328)&gt;$K328*2,"",INDEX('NOAA Tides Rangiroa'!$D:$D,MATCH($A328,'NOAA Tides Rangiroa'!$A:$A,0)+2-1))</f>
        <v>L</v>
      </c>
      <c r="G328" s="85">
        <f>IF(COLUMNS($C328:G328)&gt;$K328*2,"",INDEX('NOAA Tides Rangiroa'!$C:$C,MATCH($A328,'NOAA Tides Rangiroa'!$A:$A,0)+3-1))</f>
        <v>0.7090277777777777</v>
      </c>
      <c r="H328" s="85" t="str">
        <f>IF(COLUMNS($C328:H328)&gt;$K328*2,"",INDEX('NOAA Tides Rangiroa'!$D:$D,MATCH($A328,'NOAA Tides Rangiroa'!$A:$A,0)+3-1))</f>
        <v>H</v>
      </c>
      <c r="I328" s="85">
        <f>IF(COLUMNS($C328:I328)&gt;$K328*2,"",INDEX('NOAA Tides Rangiroa'!$C:$C,MATCH($A328,'NOAA Tides Rangiroa'!$A:$A,0)+4-1))</f>
        <v>0.9777777777777777</v>
      </c>
      <c r="J328" s="85" t="str">
        <f>IF(COLUMNS($C328:J328)&gt;$K328*2,"",INDEX('NOAA Tides Rangiroa'!$D:$D,MATCH($A328,'NOAA Tides Rangiroa'!$A:$A,0)+4-1))</f>
        <v>L</v>
      </c>
      <c r="K328" s="84">
        <f>COUNTIF('NOAA Tides Rangiroa'!A:A,A328)</f>
        <v>4</v>
      </c>
    </row>
    <row r="329" spans="1:11" ht="12.75">
      <c r="A329" s="18">
        <v>41967</v>
      </c>
      <c r="B329" s="85" t="str">
        <f>IF(COLUMNS(B329:$B329)&gt;1,"",INDEX('NOAA Tides Rangiroa'!$B:$B,MATCH($A329,'NOAA Tides Rangiroa'!$A:$A,0)+COLUMNS(B329:$B329)-1))</f>
        <v>Mon</v>
      </c>
      <c r="C329" s="85">
        <f>IF(COLUMNS($C329:C329)&gt;$K329*2,"",INDEX('NOAA Tides Rangiroa'!$C:$C,MATCH($A329,'NOAA Tides Rangiroa'!$A:$A,0)+1-1))</f>
        <v>0.23263888888888887</v>
      </c>
      <c r="D329" s="85" t="str">
        <f>IF(COLUMNS($C329:D329)&gt;$K329*2,"",INDEX('NOAA Tides Rangiroa'!$D:$D,MATCH($A329,'NOAA Tides Rangiroa'!$A:$A,0)+1-1))</f>
        <v>H</v>
      </c>
      <c r="E329" s="85">
        <f>IF(COLUMNS($C329:E329)&gt;$K329*2,"",INDEX('NOAA Tides Rangiroa'!$C:$C,MATCH($A329,'NOAA Tides Rangiroa'!$A:$A,0)+2-1))</f>
        <v>0.48541666666666666</v>
      </c>
      <c r="F329" s="85" t="str">
        <f>IF(COLUMNS($C329:F329)&gt;$K329*2,"",INDEX('NOAA Tides Rangiroa'!$D:$D,MATCH($A329,'NOAA Tides Rangiroa'!$A:$A,0)+2-1))</f>
        <v>L</v>
      </c>
      <c r="G329" s="85">
        <f>IF(COLUMNS($C329:G329)&gt;$K329*2,"",INDEX('NOAA Tides Rangiroa'!$C:$C,MATCH($A329,'NOAA Tides Rangiroa'!$A:$A,0)+3-1))</f>
        <v>0.7451388888888889</v>
      </c>
      <c r="H329" s="85" t="str">
        <f>IF(COLUMNS($C329:H329)&gt;$K329*2,"",INDEX('NOAA Tides Rangiroa'!$D:$D,MATCH($A329,'NOAA Tides Rangiroa'!$A:$A,0)+3-1))</f>
        <v>H</v>
      </c>
      <c r="I329" s="85" t="str">
        <f>IF(COLUMNS($C329:I329)&gt;$K329*2,"",INDEX('NOAA Tides Rangiroa'!$C:$C,MATCH($A329,'NOAA Tides Rangiroa'!$A:$A,0)+4-1))</f>
        <v/>
      </c>
      <c r="J329" s="85" t="str">
        <f>IF(COLUMNS($C329:J329)&gt;$K329*2,"",INDEX('NOAA Tides Rangiroa'!$D:$D,MATCH($A329,'NOAA Tides Rangiroa'!$A:$A,0)+4-1))</f>
        <v/>
      </c>
      <c r="K329" s="84">
        <f>COUNTIF('NOAA Tides Rangiroa'!A:A,A329)</f>
        <v>3</v>
      </c>
    </row>
    <row r="330" spans="1:11" ht="12.75">
      <c r="A330" s="18">
        <v>41968</v>
      </c>
      <c r="B330" s="85" t="str">
        <f>IF(COLUMNS(B330:$B330)&gt;1,"",INDEX('NOAA Tides Rangiroa'!$B:$B,MATCH($A330,'NOAA Tides Rangiroa'!$A:$A,0)+COLUMNS(B330:$B330)-1))</f>
        <v>Tue</v>
      </c>
      <c r="C330" s="85">
        <f>IF(COLUMNS($C330:C330)&gt;$K330*2,"",INDEX('NOAA Tides Rangiroa'!$C:$C,MATCH($A330,'NOAA Tides Rangiroa'!$A:$A,0)+1-1))</f>
        <v>0.014583333333333332</v>
      </c>
      <c r="D330" s="85" t="str">
        <f>IF(COLUMNS($C330:D330)&gt;$K330*2,"",INDEX('NOAA Tides Rangiroa'!$D:$D,MATCH($A330,'NOAA Tides Rangiroa'!$A:$A,0)+1-1))</f>
        <v>L</v>
      </c>
      <c r="E330" s="85">
        <f>IF(COLUMNS($C330:E330)&gt;$K330*2,"",INDEX('NOAA Tides Rangiroa'!$C:$C,MATCH($A330,'NOAA Tides Rangiroa'!$A:$A,0)+2-1))</f>
        <v>0.2708333333333333</v>
      </c>
      <c r="F330" s="85" t="str">
        <f>IF(COLUMNS($C330:F330)&gt;$K330*2,"",INDEX('NOAA Tides Rangiroa'!$D:$D,MATCH($A330,'NOAA Tides Rangiroa'!$A:$A,0)+2-1))</f>
        <v>H</v>
      </c>
      <c r="G330" s="85">
        <f>IF(COLUMNS($C330:G330)&gt;$K330*2,"",INDEX('NOAA Tides Rangiroa'!$C:$C,MATCH($A330,'NOAA Tides Rangiroa'!$A:$A,0)+3-1))</f>
        <v>0.5236111111111111</v>
      </c>
      <c r="H330" s="85" t="str">
        <f>IF(COLUMNS($C330:H330)&gt;$K330*2,"",INDEX('NOAA Tides Rangiroa'!$D:$D,MATCH($A330,'NOAA Tides Rangiroa'!$A:$A,0)+3-1))</f>
        <v>L</v>
      </c>
      <c r="I330" s="85">
        <f>IF(COLUMNS($C330:I330)&gt;$K330*2,"",INDEX('NOAA Tides Rangiroa'!$C:$C,MATCH($A330,'NOAA Tides Rangiroa'!$A:$A,0)+4-1))</f>
        <v>0.7833333333333333</v>
      </c>
      <c r="J330" s="85" t="str">
        <f>IF(COLUMNS($C330:J330)&gt;$K330*2,"",INDEX('NOAA Tides Rangiroa'!$D:$D,MATCH($A330,'NOAA Tides Rangiroa'!$A:$A,0)+4-1))</f>
        <v>H</v>
      </c>
      <c r="K330" s="84">
        <f>COUNTIF('NOAA Tides Rangiroa'!A:A,A330)</f>
        <v>4</v>
      </c>
    </row>
    <row r="331" spans="1:11" ht="12.75">
      <c r="A331" s="18">
        <v>41969</v>
      </c>
      <c r="B331" s="85" t="str">
        <f>IF(COLUMNS(B331:$B331)&gt;1,"",INDEX('NOAA Tides Rangiroa'!$B:$B,MATCH($A331,'NOAA Tides Rangiroa'!$A:$A,0)+COLUMNS(B331:$B331)-1))</f>
        <v>Wed</v>
      </c>
      <c r="C331" s="85">
        <f>IF(COLUMNS($C331:C331)&gt;$K331*2,"",INDEX('NOAA Tides Rangiroa'!$C:$C,MATCH($A331,'NOAA Tides Rangiroa'!$A:$A,0)+1-1))</f>
        <v>0.05416666666666667</v>
      </c>
      <c r="D331" s="85" t="str">
        <f>IF(COLUMNS($C331:D331)&gt;$K331*2,"",INDEX('NOAA Tides Rangiroa'!$D:$D,MATCH($A331,'NOAA Tides Rangiroa'!$A:$A,0)+1-1))</f>
        <v>L</v>
      </c>
      <c r="E331" s="85">
        <f>IF(COLUMNS($C331:E331)&gt;$K331*2,"",INDEX('NOAA Tides Rangiroa'!$C:$C,MATCH($A331,'NOAA Tides Rangiroa'!$A:$A,0)+2-1))</f>
        <v>0.31180555555555556</v>
      </c>
      <c r="F331" s="85" t="str">
        <f>IF(COLUMNS($C331:F331)&gt;$K331*2,"",INDEX('NOAA Tides Rangiroa'!$D:$D,MATCH($A331,'NOAA Tides Rangiroa'!$A:$A,0)+2-1))</f>
        <v>H</v>
      </c>
      <c r="G331" s="85">
        <f>IF(COLUMNS($C331:G331)&gt;$K331*2,"",INDEX('NOAA Tides Rangiroa'!$C:$C,MATCH($A331,'NOAA Tides Rangiroa'!$A:$A,0)+3-1))</f>
        <v>0.5659722222222222</v>
      </c>
      <c r="H331" s="85" t="str">
        <f>IF(COLUMNS($C331:H331)&gt;$K331*2,"",INDEX('NOAA Tides Rangiroa'!$D:$D,MATCH($A331,'NOAA Tides Rangiroa'!$A:$A,0)+3-1))</f>
        <v>L</v>
      </c>
      <c r="I331" s="85">
        <f>IF(COLUMNS($C331:I331)&gt;$K331*2,"",INDEX('NOAA Tides Rangiroa'!$C:$C,MATCH($A331,'NOAA Tides Rangiroa'!$A:$A,0)+4-1))</f>
        <v>0.8250000000000001</v>
      </c>
      <c r="J331" s="85" t="str">
        <f>IF(COLUMNS($C331:J331)&gt;$K331*2,"",INDEX('NOAA Tides Rangiroa'!$D:$D,MATCH($A331,'NOAA Tides Rangiroa'!$A:$A,0)+4-1))</f>
        <v>H</v>
      </c>
      <c r="K331" s="84">
        <f>COUNTIF('NOAA Tides Rangiroa'!A:A,A331)</f>
        <v>4</v>
      </c>
    </row>
    <row r="332" spans="1:11" ht="12.75">
      <c r="A332" s="18">
        <v>41970</v>
      </c>
      <c r="B332" s="85" t="str">
        <f>IF(COLUMNS(B332:$B332)&gt;1,"",INDEX('NOAA Tides Rangiroa'!$B:$B,MATCH($A332,'NOAA Tides Rangiroa'!$A:$A,0)+COLUMNS(B332:$B332)-1))</f>
        <v>Thu</v>
      </c>
      <c r="C332" s="85">
        <f>IF(COLUMNS($C332:C332)&gt;$K332*2,"",INDEX('NOAA Tides Rangiroa'!$C:$C,MATCH($A332,'NOAA Tides Rangiroa'!$A:$A,0)+1-1))</f>
        <v>0.09583333333333333</v>
      </c>
      <c r="D332" s="85" t="str">
        <f>IF(COLUMNS($C332:D332)&gt;$K332*2,"",INDEX('NOAA Tides Rangiroa'!$D:$D,MATCH($A332,'NOAA Tides Rangiroa'!$A:$A,0)+1-1))</f>
        <v>L</v>
      </c>
      <c r="E332" s="85">
        <f>IF(COLUMNS($C332:E332)&gt;$K332*2,"",INDEX('NOAA Tides Rangiroa'!$C:$C,MATCH($A332,'NOAA Tides Rangiroa'!$A:$A,0)+2-1))</f>
        <v>0.35555555555555557</v>
      </c>
      <c r="F332" s="85" t="str">
        <f>IF(COLUMNS($C332:F332)&gt;$K332*2,"",INDEX('NOAA Tides Rangiroa'!$D:$D,MATCH($A332,'NOAA Tides Rangiroa'!$A:$A,0)+2-1))</f>
        <v>H</v>
      </c>
      <c r="G332" s="85">
        <f>IF(COLUMNS($C332:G332)&gt;$K332*2,"",INDEX('NOAA Tides Rangiroa'!$C:$C,MATCH($A332,'NOAA Tides Rangiroa'!$A:$A,0)+3-1))</f>
        <v>0.6104166666666667</v>
      </c>
      <c r="H332" s="85" t="str">
        <f>IF(COLUMNS($C332:H332)&gt;$K332*2,"",INDEX('NOAA Tides Rangiroa'!$D:$D,MATCH($A332,'NOAA Tides Rangiroa'!$A:$A,0)+3-1))</f>
        <v>L</v>
      </c>
      <c r="I332" s="85">
        <f>IF(COLUMNS($C332:I332)&gt;$K332*2,"",INDEX('NOAA Tides Rangiroa'!$C:$C,MATCH($A332,'NOAA Tides Rangiroa'!$A:$A,0)+4-1))</f>
        <v>0.8680555555555555</v>
      </c>
      <c r="J332" s="85" t="str">
        <f>IF(COLUMNS($C332:J332)&gt;$K332*2,"",INDEX('NOAA Tides Rangiroa'!$D:$D,MATCH($A332,'NOAA Tides Rangiroa'!$A:$A,0)+4-1))</f>
        <v>H</v>
      </c>
      <c r="K332" s="84">
        <f>COUNTIF('NOAA Tides Rangiroa'!A:A,A332)</f>
        <v>4</v>
      </c>
    </row>
    <row r="333" spans="1:11" ht="12.75">
      <c r="A333" s="18">
        <v>41971</v>
      </c>
      <c r="B333" s="85" t="str">
        <f>IF(COLUMNS(B333:$B333)&gt;1,"",INDEX('NOAA Tides Rangiroa'!$B:$B,MATCH($A333,'NOAA Tides Rangiroa'!$A:$A,0)+COLUMNS(B333:$B333)-1))</f>
        <v>Fri</v>
      </c>
      <c r="C333" s="85">
        <f>IF(COLUMNS($C333:C333)&gt;$K333*2,"",INDEX('NOAA Tides Rangiroa'!$C:$C,MATCH($A333,'NOAA Tides Rangiroa'!$A:$A,0)+1-1))</f>
        <v>0.13819444444444443</v>
      </c>
      <c r="D333" s="85" t="str">
        <f>IF(COLUMNS($C333:D333)&gt;$K333*2,"",INDEX('NOAA Tides Rangiroa'!$D:$D,MATCH($A333,'NOAA Tides Rangiroa'!$A:$A,0)+1-1))</f>
        <v>L</v>
      </c>
      <c r="E333" s="85">
        <f>IF(COLUMNS($C333:E333)&gt;$K333*2,"",INDEX('NOAA Tides Rangiroa'!$C:$C,MATCH($A333,'NOAA Tides Rangiroa'!$A:$A,0)+2-1))</f>
        <v>0.3993055555555556</v>
      </c>
      <c r="F333" s="85" t="str">
        <f>IF(COLUMNS($C333:F333)&gt;$K333*2,"",INDEX('NOAA Tides Rangiroa'!$D:$D,MATCH($A333,'NOAA Tides Rangiroa'!$A:$A,0)+2-1))</f>
        <v>H</v>
      </c>
      <c r="G333" s="85">
        <f>IF(COLUMNS($C333:G333)&gt;$K333*2,"",INDEX('NOAA Tides Rangiroa'!$C:$C,MATCH($A333,'NOAA Tides Rangiroa'!$A:$A,0)+3-1))</f>
        <v>0.65625</v>
      </c>
      <c r="H333" s="85" t="str">
        <f>IF(COLUMNS($C333:H333)&gt;$K333*2,"",INDEX('NOAA Tides Rangiroa'!$D:$D,MATCH($A333,'NOAA Tides Rangiroa'!$A:$A,0)+3-1))</f>
        <v>L</v>
      </c>
      <c r="I333" s="85">
        <f>IF(COLUMNS($C333:I333)&gt;$K333*2,"",INDEX('NOAA Tides Rangiroa'!$C:$C,MATCH($A333,'NOAA Tides Rangiroa'!$A:$A,0)+4-1))</f>
        <v>0.9125</v>
      </c>
      <c r="J333" s="85" t="str">
        <f>IF(COLUMNS($C333:J333)&gt;$K333*2,"",INDEX('NOAA Tides Rangiroa'!$D:$D,MATCH($A333,'NOAA Tides Rangiroa'!$A:$A,0)+4-1))</f>
        <v>H</v>
      </c>
      <c r="K333" s="84">
        <f>COUNTIF('NOAA Tides Rangiroa'!A:A,A333)</f>
        <v>4</v>
      </c>
    </row>
    <row r="334" spans="1:11" ht="12.75">
      <c r="A334" s="18">
        <v>41972</v>
      </c>
      <c r="B334" s="85" t="str">
        <f>IF(COLUMNS(B334:$B334)&gt;1,"",INDEX('NOAA Tides Rangiroa'!$B:$B,MATCH($A334,'NOAA Tides Rangiroa'!$A:$A,0)+COLUMNS(B334:$B334)-1))</f>
        <v>Sat</v>
      </c>
      <c r="C334" s="85">
        <f>IF(COLUMNS($C334:C334)&gt;$K334*2,"",INDEX('NOAA Tides Rangiroa'!$C:$C,MATCH($A334,'NOAA Tides Rangiroa'!$A:$A,0)+1-1))</f>
        <v>0.18055555555555555</v>
      </c>
      <c r="D334" s="85" t="str">
        <f>IF(COLUMNS($C334:D334)&gt;$K334*2,"",INDEX('NOAA Tides Rangiroa'!$D:$D,MATCH($A334,'NOAA Tides Rangiroa'!$A:$A,0)+1-1))</f>
        <v>L</v>
      </c>
      <c r="E334" s="85">
        <f>IF(COLUMNS($C334:E334)&gt;$K334*2,"",INDEX('NOAA Tides Rangiroa'!$C:$C,MATCH($A334,'NOAA Tides Rangiroa'!$A:$A,0)+2-1))</f>
        <v>0.44236111111111115</v>
      </c>
      <c r="F334" s="85" t="str">
        <f>IF(COLUMNS($C334:F334)&gt;$K334*2,"",INDEX('NOAA Tides Rangiroa'!$D:$D,MATCH($A334,'NOAA Tides Rangiroa'!$A:$A,0)+2-1))</f>
        <v>H</v>
      </c>
      <c r="G334" s="85">
        <f>IF(COLUMNS($C334:G334)&gt;$K334*2,"",INDEX('NOAA Tides Rangiroa'!$C:$C,MATCH($A334,'NOAA Tides Rangiroa'!$A:$A,0)+3-1))</f>
        <v>0.7006944444444444</v>
      </c>
      <c r="H334" s="85" t="str">
        <f>IF(COLUMNS($C334:H334)&gt;$K334*2,"",INDEX('NOAA Tides Rangiroa'!$D:$D,MATCH($A334,'NOAA Tides Rangiroa'!$A:$A,0)+3-1))</f>
        <v>L</v>
      </c>
      <c r="I334" s="85">
        <f>IF(COLUMNS($C334:I334)&gt;$K334*2,"",INDEX('NOAA Tides Rangiroa'!$C:$C,MATCH($A334,'NOAA Tides Rangiroa'!$A:$A,0)+4-1))</f>
        <v>0.9555555555555556</v>
      </c>
      <c r="J334" s="85" t="str">
        <f>IF(COLUMNS($C334:J334)&gt;$K334*2,"",INDEX('NOAA Tides Rangiroa'!$D:$D,MATCH($A334,'NOAA Tides Rangiroa'!$A:$A,0)+4-1))</f>
        <v>H</v>
      </c>
      <c r="K334" s="84">
        <f>COUNTIF('NOAA Tides Rangiroa'!A:A,A334)</f>
        <v>4</v>
      </c>
    </row>
    <row r="335" spans="1:11" ht="12.75">
      <c r="A335" s="18">
        <v>41973</v>
      </c>
      <c r="B335" s="85" t="str">
        <f>IF(COLUMNS(B335:$B335)&gt;1,"",INDEX('NOAA Tides Rangiroa'!$B:$B,MATCH($A335,'NOAA Tides Rangiroa'!$A:$A,0)+COLUMNS(B335:$B335)-1))</f>
        <v>Sun</v>
      </c>
      <c r="C335" s="85">
        <f>IF(COLUMNS($C335:C335)&gt;$K335*2,"",INDEX('NOAA Tides Rangiroa'!$C:$C,MATCH($A335,'NOAA Tides Rangiroa'!$A:$A,0)+1-1))</f>
        <v>0.22083333333333333</v>
      </c>
      <c r="D335" s="85" t="str">
        <f>IF(COLUMNS($C335:D335)&gt;$K335*2,"",INDEX('NOAA Tides Rangiroa'!$D:$D,MATCH($A335,'NOAA Tides Rangiroa'!$A:$A,0)+1-1))</f>
        <v>L</v>
      </c>
      <c r="E335" s="85">
        <f>IF(COLUMNS($C335:E335)&gt;$K335*2,"",INDEX('NOAA Tides Rangiroa'!$C:$C,MATCH($A335,'NOAA Tides Rangiroa'!$A:$A,0)+2-1))</f>
        <v>0.48333333333333334</v>
      </c>
      <c r="F335" s="85" t="str">
        <f>IF(COLUMNS($C335:F335)&gt;$K335*2,"",INDEX('NOAA Tides Rangiroa'!$D:$D,MATCH($A335,'NOAA Tides Rangiroa'!$A:$A,0)+2-1))</f>
        <v>H</v>
      </c>
      <c r="G335" s="85">
        <f>IF(COLUMNS($C335:G335)&gt;$K335*2,"",INDEX('NOAA Tides Rangiroa'!$C:$C,MATCH($A335,'NOAA Tides Rangiroa'!$A:$A,0)+3-1))</f>
        <v>0.74375</v>
      </c>
      <c r="H335" s="85" t="str">
        <f>IF(COLUMNS($C335:H335)&gt;$K335*2,"",INDEX('NOAA Tides Rangiroa'!$D:$D,MATCH($A335,'NOAA Tides Rangiroa'!$A:$A,0)+3-1))</f>
        <v>L</v>
      </c>
      <c r="I335" s="85">
        <f>IF(COLUMNS($C335:I335)&gt;$K335*2,"",INDEX('NOAA Tides Rangiroa'!$C:$C,MATCH($A335,'NOAA Tides Rangiroa'!$A:$A,0)+4-1))</f>
        <v>0.9965277777777778</v>
      </c>
      <c r="J335" s="85" t="str">
        <f>IF(COLUMNS($C335:J335)&gt;$K335*2,"",INDEX('NOAA Tides Rangiroa'!$D:$D,MATCH($A335,'NOAA Tides Rangiroa'!$A:$A,0)+4-1))</f>
        <v>H</v>
      </c>
      <c r="K335" s="84">
        <f>COUNTIF('NOAA Tides Rangiroa'!A:A,A335)</f>
        <v>4</v>
      </c>
    </row>
    <row r="336" spans="1:11" ht="12.75">
      <c r="A336" s="18">
        <v>41974</v>
      </c>
      <c r="B336" s="85" t="str">
        <f>IF(COLUMNS(B336:$B336)&gt;1,"",INDEX('NOAA Tides Rangiroa'!$B:$B,MATCH($A336,'NOAA Tides Rangiroa'!$A:$A,0)+COLUMNS(B336:$B336)-1))</f>
        <v>Mon</v>
      </c>
      <c r="C336" s="85">
        <f>IF(COLUMNS($C336:C336)&gt;$K336*2,"",INDEX('NOAA Tides Rangiroa'!$C:$C,MATCH($A336,'NOAA Tides Rangiroa'!$A:$A,0)+1-1))</f>
        <v>0.2590277777777778</v>
      </c>
      <c r="D336" s="85" t="str">
        <f>IF(COLUMNS($C336:D336)&gt;$K336*2,"",INDEX('NOAA Tides Rangiroa'!$D:$D,MATCH($A336,'NOAA Tides Rangiroa'!$A:$A,0)+1-1))</f>
        <v>L</v>
      </c>
      <c r="E336" s="85">
        <f>IF(COLUMNS($C336:E336)&gt;$K336*2,"",INDEX('NOAA Tides Rangiroa'!$C:$C,MATCH($A336,'NOAA Tides Rangiroa'!$A:$A,0)+2-1))</f>
        <v>0.5215277777777778</v>
      </c>
      <c r="F336" s="85" t="str">
        <f>IF(COLUMNS($C336:F336)&gt;$K336*2,"",INDEX('NOAA Tides Rangiroa'!$D:$D,MATCH($A336,'NOAA Tides Rangiroa'!$A:$A,0)+2-1))</f>
        <v>H</v>
      </c>
      <c r="G336" s="85">
        <f>IF(COLUMNS($C336:G336)&gt;$K336*2,"",INDEX('NOAA Tides Rangiroa'!$C:$C,MATCH($A336,'NOAA Tides Rangiroa'!$A:$A,0)+3-1))</f>
        <v>0.7833333333333333</v>
      </c>
      <c r="H336" s="85" t="str">
        <f>IF(COLUMNS($C336:H336)&gt;$K336*2,"",INDEX('NOAA Tides Rangiroa'!$D:$D,MATCH($A336,'NOAA Tides Rangiroa'!$A:$A,0)+3-1))</f>
        <v>L</v>
      </c>
      <c r="I336" s="85" t="str">
        <f>IF(COLUMNS($C336:I336)&gt;$K336*2,"",INDEX('NOAA Tides Rangiroa'!$C:$C,MATCH($A336,'NOAA Tides Rangiroa'!$A:$A,0)+4-1))</f>
        <v/>
      </c>
      <c r="J336" s="85" t="str">
        <f>IF(COLUMNS($C336:J336)&gt;$K336*2,"",INDEX('NOAA Tides Rangiroa'!$D:$D,MATCH($A336,'NOAA Tides Rangiroa'!$A:$A,0)+4-1))</f>
        <v/>
      </c>
      <c r="K336" s="84">
        <f>COUNTIF('NOAA Tides Rangiroa'!A:A,A336)</f>
        <v>3</v>
      </c>
    </row>
    <row r="337" spans="1:11" ht="12.75">
      <c r="A337" s="18">
        <v>41975</v>
      </c>
      <c r="B337" s="85" t="str">
        <f>IF(COLUMNS(B337:$B337)&gt;1,"",INDEX('NOAA Tides Rangiroa'!$B:$B,MATCH($A337,'NOAA Tides Rangiroa'!$A:$A,0)+COLUMNS(B337:$B337)-1))</f>
        <v>Tue</v>
      </c>
      <c r="C337" s="85">
        <f>IF(COLUMNS($C337:C337)&gt;$K337*2,"",INDEX('NOAA Tides Rangiroa'!$C:$C,MATCH($A337,'NOAA Tides Rangiroa'!$A:$A,0)+1-1))</f>
        <v>0.035416666666666666</v>
      </c>
      <c r="D337" s="85" t="str">
        <f>IF(COLUMNS($C337:D337)&gt;$K337*2,"",INDEX('NOAA Tides Rangiroa'!$D:$D,MATCH($A337,'NOAA Tides Rangiroa'!$A:$A,0)+1-1))</f>
        <v>H</v>
      </c>
      <c r="E337" s="85">
        <f>IF(COLUMNS($C337:E337)&gt;$K337*2,"",INDEX('NOAA Tides Rangiroa'!$C:$C,MATCH($A337,'NOAA Tides Rangiroa'!$A:$A,0)+2-1))</f>
        <v>0.2951388888888889</v>
      </c>
      <c r="F337" s="85" t="str">
        <f>IF(COLUMNS($C337:F337)&gt;$K337*2,"",INDEX('NOAA Tides Rangiroa'!$D:$D,MATCH($A337,'NOAA Tides Rangiroa'!$A:$A,0)+2-1))</f>
        <v>L</v>
      </c>
      <c r="G337" s="85">
        <f>IF(COLUMNS($C337:G337)&gt;$K337*2,"",INDEX('NOAA Tides Rangiroa'!$C:$C,MATCH($A337,'NOAA Tides Rangiroa'!$A:$A,0)+3-1))</f>
        <v>0.5576388888888889</v>
      </c>
      <c r="H337" s="85" t="str">
        <f>IF(COLUMNS($C337:H337)&gt;$K337*2,"",INDEX('NOAA Tides Rangiroa'!$D:$D,MATCH($A337,'NOAA Tides Rangiroa'!$A:$A,0)+3-1))</f>
        <v>H</v>
      </c>
      <c r="I337" s="85">
        <f>IF(COLUMNS($C337:I337)&gt;$K337*2,"",INDEX('NOAA Tides Rangiroa'!$C:$C,MATCH($A337,'NOAA Tides Rangiroa'!$A:$A,0)+4-1))</f>
        <v>0.8208333333333333</v>
      </c>
      <c r="J337" s="85" t="str">
        <f>IF(COLUMNS($C337:J337)&gt;$K337*2,"",INDEX('NOAA Tides Rangiroa'!$D:$D,MATCH($A337,'NOAA Tides Rangiroa'!$A:$A,0)+4-1))</f>
        <v>L</v>
      </c>
      <c r="K337" s="84">
        <f>COUNTIF('NOAA Tides Rangiroa'!A:A,A337)</f>
        <v>4</v>
      </c>
    </row>
    <row r="338" spans="1:11" ht="12.75">
      <c r="A338" s="18">
        <v>41976</v>
      </c>
      <c r="B338" s="85" t="str">
        <f>IF(COLUMNS(B338:$B338)&gt;1,"",INDEX('NOAA Tides Rangiroa'!$B:$B,MATCH($A338,'NOAA Tides Rangiroa'!$A:$A,0)+COLUMNS(B338:$B338)-1))</f>
        <v>Wed</v>
      </c>
      <c r="C338" s="85">
        <f>IF(COLUMNS($C338:C338)&gt;$K338*2,"",INDEX('NOAA Tides Rangiroa'!$C:$C,MATCH($A338,'NOAA Tides Rangiroa'!$A:$A,0)+1-1))</f>
        <v>0.07222222222222223</v>
      </c>
      <c r="D338" s="85" t="str">
        <f>IF(COLUMNS($C338:D338)&gt;$K338*2,"",INDEX('NOAA Tides Rangiroa'!$D:$D,MATCH($A338,'NOAA Tides Rangiroa'!$A:$A,0)+1-1))</f>
        <v>H</v>
      </c>
      <c r="E338" s="85">
        <f>IF(COLUMNS($C338:E338)&gt;$K338*2,"",INDEX('NOAA Tides Rangiroa'!$C:$C,MATCH($A338,'NOAA Tides Rangiroa'!$A:$A,0)+2-1))</f>
        <v>0.32916666666666666</v>
      </c>
      <c r="F338" s="85" t="str">
        <f>IF(COLUMNS($C338:F338)&gt;$K338*2,"",INDEX('NOAA Tides Rangiroa'!$D:$D,MATCH($A338,'NOAA Tides Rangiroa'!$A:$A,0)+2-1))</f>
        <v>L</v>
      </c>
      <c r="G338" s="85">
        <f>IF(COLUMNS($C338:G338)&gt;$K338*2,"",INDEX('NOAA Tides Rangiroa'!$C:$C,MATCH($A338,'NOAA Tides Rangiroa'!$A:$A,0)+3-1))</f>
        <v>0.5916666666666667</v>
      </c>
      <c r="H338" s="85" t="str">
        <f>IF(COLUMNS($C338:H338)&gt;$K338*2,"",INDEX('NOAA Tides Rangiroa'!$D:$D,MATCH($A338,'NOAA Tides Rangiroa'!$A:$A,0)+3-1))</f>
        <v>H</v>
      </c>
      <c r="I338" s="85">
        <f>IF(COLUMNS($C338:I338)&gt;$K338*2,"",INDEX('NOAA Tides Rangiroa'!$C:$C,MATCH($A338,'NOAA Tides Rangiroa'!$A:$A,0)+4-1))</f>
        <v>0.8562500000000001</v>
      </c>
      <c r="J338" s="85" t="str">
        <f>IF(COLUMNS($C338:J338)&gt;$K338*2,"",INDEX('NOAA Tides Rangiroa'!$D:$D,MATCH($A338,'NOAA Tides Rangiroa'!$A:$A,0)+4-1))</f>
        <v>L</v>
      </c>
      <c r="K338" s="84">
        <f>COUNTIF('NOAA Tides Rangiroa'!A:A,A338)</f>
        <v>4</v>
      </c>
    </row>
    <row r="339" spans="1:11" ht="12.75">
      <c r="A339" s="18">
        <v>41977</v>
      </c>
      <c r="B339" s="85" t="str">
        <f>IF(COLUMNS(B339:$B339)&gt;1,"",INDEX('NOAA Tides Rangiroa'!$B:$B,MATCH($A339,'NOAA Tides Rangiroa'!$A:$A,0)+COLUMNS(B339:$B339)-1))</f>
        <v>Thu</v>
      </c>
      <c r="C339" s="85">
        <f>IF(COLUMNS($C339:C339)&gt;$K339*2,"",INDEX('NOAA Tides Rangiroa'!$C:$C,MATCH($A339,'NOAA Tides Rangiroa'!$A:$A,0)+1-1))</f>
        <v>0.10625</v>
      </c>
      <c r="D339" s="85" t="str">
        <f>IF(COLUMNS($C339:D339)&gt;$K339*2,"",INDEX('NOAA Tides Rangiroa'!$D:$D,MATCH($A339,'NOAA Tides Rangiroa'!$A:$A,0)+1-1))</f>
        <v>H</v>
      </c>
      <c r="E339" s="85">
        <f>IF(COLUMNS($C339:E339)&gt;$K339*2,"",INDEX('NOAA Tides Rangiroa'!$C:$C,MATCH($A339,'NOAA Tides Rangiroa'!$A:$A,0)+2-1))</f>
        <v>0.36180555555555555</v>
      </c>
      <c r="F339" s="85" t="str">
        <f>IF(COLUMNS($C339:F339)&gt;$K339*2,"",INDEX('NOAA Tides Rangiroa'!$D:$D,MATCH($A339,'NOAA Tides Rangiroa'!$A:$A,0)+2-1))</f>
        <v>L</v>
      </c>
      <c r="G339" s="85">
        <f>IF(COLUMNS($C339:G339)&gt;$K339*2,"",INDEX('NOAA Tides Rangiroa'!$C:$C,MATCH($A339,'NOAA Tides Rangiroa'!$A:$A,0)+3-1))</f>
        <v>0.6243055555555556</v>
      </c>
      <c r="H339" s="85" t="str">
        <f>IF(COLUMNS($C339:H339)&gt;$K339*2,"",INDEX('NOAA Tides Rangiroa'!$D:$D,MATCH($A339,'NOAA Tides Rangiroa'!$A:$A,0)+3-1))</f>
        <v>H</v>
      </c>
      <c r="I339" s="85">
        <f>IF(COLUMNS($C339:I339)&gt;$K339*2,"",INDEX('NOAA Tides Rangiroa'!$C:$C,MATCH($A339,'NOAA Tides Rangiroa'!$A:$A,0)+4-1))</f>
        <v>0.8895833333333334</v>
      </c>
      <c r="J339" s="85" t="str">
        <f>IF(COLUMNS($C339:J339)&gt;$K339*2,"",INDEX('NOAA Tides Rangiroa'!$D:$D,MATCH($A339,'NOAA Tides Rangiroa'!$A:$A,0)+4-1))</f>
        <v>L</v>
      </c>
      <c r="K339" s="84">
        <f>COUNTIF('NOAA Tides Rangiroa'!A:A,A339)</f>
        <v>4</v>
      </c>
    </row>
    <row r="340" spans="1:11" ht="12.75">
      <c r="A340" s="18">
        <v>41978</v>
      </c>
      <c r="B340" s="85" t="str">
        <f>IF(COLUMNS(B340:$B340)&gt;1,"",INDEX('NOAA Tides Rangiroa'!$B:$B,MATCH($A340,'NOAA Tides Rangiroa'!$A:$A,0)+COLUMNS(B340:$B340)-1))</f>
        <v>Fri</v>
      </c>
      <c r="C340" s="85">
        <f>IF(COLUMNS($C340:C340)&gt;$K340*2,"",INDEX('NOAA Tides Rangiroa'!$C:$C,MATCH($A340,'NOAA Tides Rangiroa'!$A:$A,0)+1-1))</f>
        <v>0.13958333333333334</v>
      </c>
      <c r="D340" s="85" t="str">
        <f>IF(COLUMNS($C340:D340)&gt;$K340*2,"",INDEX('NOAA Tides Rangiroa'!$D:$D,MATCH($A340,'NOAA Tides Rangiroa'!$A:$A,0)+1-1))</f>
        <v>H</v>
      </c>
      <c r="E340" s="85">
        <f>IF(COLUMNS($C340:E340)&gt;$K340*2,"",INDEX('NOAA Tides Rangiroa'!$C:$C,MATCH($A340,'NOAA Tides Rangiroa'!$A:$A,0)+2-1))</f>
        <v>0.39375</v>
      </c>
      <c r="F340" s="85" t="str">
        <f>IF(COLUMNS($C340:F340)&gt;$K340*2,"",INDEX('NOAA Tides Rangiroa'!$D:$D,MATCH($A340,'NOAA Tides Rangiroa'!$A:$A,0)+2-1))</f>
        <v>L</v>
      </c>
      <c r="G340" s="85">
        <f>IF(COLUMNS($C340:G340)&gt;$K340*2,"",INDEX('NOAA Tides Rangiroa'!$C:$C,MATCH($A340,'NOAA Tides Rangiroa'!$A:$A,0)+3-1))</f>
        <v>0.6555555555555556</v>
      </c>
      <c r="H340" s="85" t="str">
        <f>IF(COLUMNS($C340:H340)&gt;$K340*2,"",INDEX('NOAA Tides Rangiroa'!$D:$D,MATCH($A340,'NOAA Tides Rangiroa'!$A:$A,0)+3-1))</f>
        <v>H</v>
      </c>
      <c r="I340" s="85">
        <f>IF(COLUMNS($C340:I340)&gt;$K340*2,"",INDEX('NOAA Tides Rangiroa'!$C:$C,MATCH($A340,'NOAA Tides Rangiroa'!$A:$A,0)+4-1))</f>
        <v>0.9222222222222222</v>
      </c>
      <c r="J340" s="85" t="str">
        <f>IF(COLUMNS($C340:J340)&gt;$K340*2,"",INDEX('NOAA Tides Rangiroa'!$D:$D,MATCH($A340,'NOAA Tides Rangiroa'!$A:$A,0)+4-1))</f>
        <v>L</v>
      </c>
      <c r="K340" s="84">
        <f>COUNTIF('NOAA Tides Rangiroa'!A:A,A340)</f>
        <v>4</v>
      </c>
    </row>
    <row r="341" spans="1:11" ht="12.75">
      <c r="A341" s="18">
        <v>41979</v>
      </c>
      <c r="B341" s="85" t="str">
        <f>IF(COLUMNS(B341:$B341)&gt;1,"",INDEX('NOAA Tides Rangiroa'!$B:$B,MATCH($A341,'NOAA Tides Rangiroa'!$A:$A,0)+COLUMNS(B341:$B341)-1))</f>
        <v>Sat</v>
      </c>
      <c r="C341" s="85">
        <f>IF(COLUMNS($C341:C341)&gt;$K341*2,"",INDEX('NOAA Tides Rangiroa'!$C:$C,MATCH($A341,'NOAA Tides Rangiroa'!$A:$A,0)+1-1))</f>
        <v>0.17152777777777775</v>
      </c>
      <c r="D341" s="85" t="str">
        <f>IF(COLUMNS($C341:D341)&gt;$K341*2,"",INDEX('NOAA Tides Rangiroa'!$D:$D,MATCH($A341,'NOAA Tides Rangiroa'!$A:$A,0)+1-1))</f>
        <v>H</v>
      </c>
      <c r="E341" s="85">
        <f>IF(COLUMNS($C341:E341)&gt;$K341*2,"",INDEX('NOAA Tides Rangiroa'!$C:$C,MATCH($A341,'NOAA Tides Rangiroa'!$A:$A,0)+2-1))</f>
        <v>0.425</v>
      </c>
      <c r="F341" s="85" t="str">
        <f>IF(COLUMNS($C341:F341)&gt;$K341*2,"",INDEX('NOAA Tides Rangiroa'!$D:$D,MATCH($A341,'NOAA Tides Rangiroa'!$A:$A,0)+2-1))</f>
        <v>L</v>
      </c>
      <c r="G341" s="85">
        <f>IF(COLUMNS($C341:G341)&gt;$K341*2,"",INDEX('NOAA Tides Rangiroa'!$C:$C,MATCH($A341,'NOAA Tides Rangiroa'!$A:$A,0)+3-1))</f>
        <v>0.6868055555555556</v>
      </c>
      <c r="H341" s="85" t="str">
        <f>IF(COLUMNS($C341:H341)&gt;$K341*2,"",INDEX('NOAA Tides Rangiroa'!$D:$D,MATCH($A341,'NOAA Tides Rangiroa'!$A:$A,0)+3-1))</f>
        <v>H</v>
      </c>
      <c r="I341" s="85">
        <f>IF(COLUMNS($C341:I341)&gt;$K341*2,"",INDEX('NOAA Tides Rangiroa'!$C:$C,MATCH($A341,'NOAA Tides Rangiroa'!$A:$A,0)+4-1))</f>
        <v>0.9534722222222222</v>
      </c>
      <c r="J341" s="85" t="str">
        <f>IF(COLUMNS($C341:J341)&gt;$K341*2,"",INDEX('NOAA Tides Rangiroa'!$D:$D,MATCH($A341,'NOAA Tides Rangiroa'!$A:$A,0)+4-1))</f>
        <v>L</v>
      </c>
      <c r="K341" s="84">
        <f>COUNTIF('NOAA Tides Rangiroa'!A:A,A341)</f>
        <v>4</v>
      </c>
    </row>
    <row r="342" spans="1:11" ht="12.75">
      <c r="A342" s="18">
        <v>41980</v>
      </c>
      <c r="B342" s="85" t="str">
        <f>IF(COLUMNS(B342:$B342)&gt;1,"",INDEX('NOAA Tides Rangiroa'!$B:$B,MATCH($A342,'NOAA Tides Rangiroa'!$A:$A,0)+COLUMNS(B342:$B342)-1))</f>
        <v>Sun</v>
      </c>
      <c r="C342" s="85">
        <f>IF(COLUMNS($C342:C342)&gt;$K342*2,"",INDEX('NOAA Tides Rangiroa'!$C:$C,MATCH($A342,'NOAA Tides Rangiroa'!$A:$A,0)+1-1))</f>
        <v>0.2034722222222222</v>
      </c>
      <c r="D342" s="85" t="str">
        <f>IF(COLUMNS($C342:D342)&gt;$K342*2,"",INDEX('NOAA Tides Rangiroa'!$D:$D,MATCH($A342,'NOAA Tides Rangiroa'!$A:$A,0)+1-1))</f>
        <v>H</v>
      </c>
      <c r="E342" s="85">
        <f>IF(COLUMNS($C342:E342)&gt;$K342*2,"",INDEX('NOAA Tides Rangiroa'!$C:$C,MATCH($A342,'NOAA Tides Rangiroa'!$A:$A,0)+2-1))</f>
        <v>0.45555555555555555</v>
      </c>
      <c r="F342" s="85" t="str">
        <f>IF(COLUMNS($C342:F342)&gt;$K342*2,"",INDEX('NOAA Tides Rangiroa'!$D:$D,MATCH($A342,'NOAA Tides Rangiroa'!$A:$A,0)+2-1))</f>
        <v>L</v>
      </c>
      <c r="G342" s="85">
        <f>IF(COLUMNS($C342:G342)&gt;$K342*2,"",INDEX('NOAA Tides Rangiroa'!$C:$C,MATCH($A342,'NOAA Tides Rangiroa'!$A:$A,0)+3-1))</f>
        <v>0.7180555555555556</v>
      </c>
      <c r="H342" s="85" t="str">
        <f>IF(COLUMNS($C342:H342)&gt;$K342*2,"",INDEX('NOAA Tides Rangiroa'!$D:$D,MATCH($A342,'NOAA Tides Rangiroa'!$A:$A,0)+3-1))</f>
        <v>H</v>
      </c>
      <c r="I342" s="85">
        <f>IF(COLUMNS($C342:I342)&gt;$K342*2,"",INDEX('NOAA Tides Rangiroa'!$C:$C,MATCH($A342,'NOAA Tides Rangiroa'!$A:$A,0)+4-1))</f>
        <v>0.9854166666666666</v>
      </c>
      <c r="J342" s="85" t="str">
        <f>IF(COLUMNS($C342:J342)&gt;$K342*2,"",INDEX('NOAA Tides Rangiroa'!$D:$D,MATCH($A342,'NOAA Tides Rangiroa'!$A:$A,0)+4-1))</f>
        <v>L</v>
      </c>
      <c r="K342" s="84">
        <f>COUNTIF('NOAA Tides Rangiroa'!A:A,A342)</f>
        <v>4</v>
      </c>
    </row>
    <row r="343" spans="1:11" ht="12.75">
      <c r="A343" s="18">
        <v>41981</v>
      </c>
      <c r="B343" s="85" t="str">
        <f>IF(COLUMNS(B343:$B343)&gt;1,"",INDEX('NOAA Tides Rangiroa'!$B:$B,MATCH($A343,'NOAA Tides Rangiroa'!$A:$A,0)+COLUMNS(B343:$B343)-1))</f>
        <v>Mon</v>
      </c>
      <c r="C343" s="85">
        <f>IF(COLUMNS($C343:C343)&gt;$K343*2,"",INDEX('NOAA Tides Rangiroa'!$C:$C,MATCH($A343,'NOAA Tides Rangiroa'!$A:$A,0)+1-1))</f>
        <v>0.2354166666666667</v>
      </c>
      <c r="D343" s="85" t="str">
        <f>IF(COLUMNS($C343:D343)&gt;$K343*2,"",INDEX('NOAA Tides Rangiroa'!$D:$D,MATCH($A343,'NOAA Tides Rangiroa'!$A:$A,0)+1-1))</f>
        <v>H</v>
      </c>
      <c r="E343" s="85">
        <f>IF(COLUMNS($C343:E343)&gt;$K343*2,"",INDEX('NOAA Tides Rangiroa'!$C:$C,MATCH($A343,'NOAA Tides Rangiroa'!$A:$A,0)+2-1))</f>
        <v>0.48680555555555555</v>
      </c>
      <c r="F343" s="85" t="str">
        <f>IF(COLUMNS($C343:F343)&gt;$K343*2,"",INDEX('NOAA Tides Rangiroa'!$D:$D,MATCH($A343,'NOAA Tides Rangiroa'!$A:$A,0)+2-1))</f>
        <v>L</v>
      </c>
      <c r="G343" s="85">
        <f>IF(COLUMNS($C343:G343)&gt;$K343*2,"",INDEX('NOAA Tides Rangiroa'!$C:$C,MATCH($A343,'NOAA Tides Rangiroa'!$A:$A,0)+3-1))</f>
        <v>0.7493055555555556</v>
      </c>
      <c r="H343" s="85" t="str">
        <f>IF(COLUMNS($C343:H343)&gt;$K343*2,"",INDEX('NOAA Tides Rangiroa'!$D:$D,MATCH($A343,'NOAA Tides Rangiroa'!$A:$A,0)+3-1))</f>
        <v>H</v>
      </c>
      <c r="I343" s="85" t="str">
        <f>IF(COLUMNS($C343:I343)&gt;$K343*2,"",INDEX('NOAA Tides Rangiroa'!$C:$C,MATCH($A343,'NOAA Tides Rangiroa'!$A:$A,0)+4-1))</f>
        <v/>
      </c>
      <c r="J343" s="85" t="str">
        <f>IF(COLUMNS($C343:J343)&gt;$K343*2,"",INDEX('NOAA Tides Rangiroa'!$D:$D,MATCH($A343,'NOAA Tides Rangiroa'!$A:$A,0)+4-1))</f>
        <v/>
      </c>
      <c r="K343" s="84">
        <f>COUNTIF('NOAA Tides Rangiroa'!A:A,A343)</f>
        <v>3</v>
      </c>
    </row>
    <row r="344" spans="1:11" ht="12.75">
      <c r="A344" s="18">
        <v>41982</v>
      </c>
      <c r="B344" s="85" t="str">
        <f>IF(COLUMNS(B344:$B344)&gt;1,"",INDEX('NOAA Tides Rangiroa'!$B:$B,MATCH($A344,'NOAA Tides Rangiroa'!$A:$A,0)+COLUMNS(B344:$B344)-1))</f>
        <v>Tue</v>
      </c>
      <c r="C344" s="85">
        <f>IF(COLUMNS($C344:C344)&gt;$K344*2,"",INDEX('NOAA Tides Rangiroa'!$C:$C,MATCH($A344,'NOAA Tides Rangiroa'!$A:$A,0)+1-1))</f>
        <v>0.017361111111111112</v>
      </c>
      <c r="D344" s="85" t="str">
        <f>IF(COLUMNS($C344:D344)&gt;$K344*2,"",INDEX('NOAA Tides Rangiroa'!$D:$D,MATCH($A344,'NOAA Tides Rangiroa'!$A:$A,0)+1-1))</f>
        <v>L</v>
      </c>
      <c r="E344" s="85">
        <f>IF(COLUMNS($C344:E344)&gt;$K344*2,"",INDEX('NOAA Tides Rangiroa'!$C:$C,MATCH($A344,'NOAA Tides Rangiroa'!$A:$A,0)+2-1))</f>
        <v>0.26875</v>
      </c>
      <c r="F344" s="85" t="str">
        <f>IF(COLUMNS($C344:F344)&gt;$K344*2,"",INDEX('NOAA Tides Rangiroa'!$D:$D,MATCH($A344,'NOAA Tides Rangiroa'!$A:$A,0)+2-1))</f>
        <v>H</v>
      </c>
      <c r="G344" s="85">
        <f>IF(COLUMNS($C344:G344)&gt;$K344*2,"",INDEX('NOAA Tides Rangiroa'!$C:$C,MATCH($A344,'NOAA Tides Rangiroa'!$A:$A,0)+3-1))</f>
        <v>0.5194444444444445</v>
      </c>
      <c r="H344" s="85" t="str">
        <f>IF(COLUMNS($C344:H344)&gt;$K344*2,"",INDEX('NOAA Tides Rangiroa'!$D:$D,MATCH($A344,'NOAA Tides Rangiroa'!$A:$A,0)+3-1))</f>
        <v>L</v>
      </c>
      <c r="I344" s="85">
        <f>IF(COLUMNS($C344:I344)&gt;$K344*2,"",INDEX('NOAA Tides Rangiroa'!$C:$C,MATCH($A344,'NOAA Tides Rangiroa'!$A:$A,0)+4-1))</f>
        <v>0.7819444444444444</v>
      </c>
      <c r="J344" s="85" t="str">
        <f>IF(COLUMNS($C344:J344)&gt;$K344*2,"",INDEX('NOAA Tides Rangiroa'!$D:$D,MATCH($A344,'NOAA Tides Rangiroa'!$A:$A,0)+4-1))</f>
        <v>H</v>
      </c>
      <c r="K344" s="84">
        <f>COUNTIF('NOAA Tides Rangiroa'!A:A,A344)</f>
        <v>4</v>
      </c>
    </row>
    <row r="345" spans="1:11" ht="12.75">
      <c r="A345" s="18">
        <v>41983</v>
      </c>
      <c r="B345" s="85" t="str">
        <f>IF(COLUMNS(B345:$B345)&gt;1,"",INDEX('NOAA Tides Rangiroa'!$B:$B,MATCH($A345,'NOAA Tides Rangiroa'!$A:$A,0)+COLUMNS(B345:$B345)-1))</f>
        <v>Wed</v>
      </c>
      <c r="C345" s="85">
        <f>IF(COLUMNS($C345:C345)&gt;$K345*2,"",INDEX('NOAA Tides Rangiroa'!$C:$C,MATCH($A345,'NOAA Tides Rangiroa'!$A:$A,0)+1-1))</f>
        <v>0.05069444444444445</v>
      </c>
      <c r="D345" s="85" t="str">
        <f>IF(COLUMNS($C345:D345)&gt;$K345*2,"",INDEX('NOAA Tides Rangiroa'!$D:$D,MATCH($A345,'NOAA Tides Rangiroa'!$A:$A,0)+1-1))</f>
        <v>L</v>
      </c>
      <c r="E345" s="85">
        <f>IF(COLUMNS($C345:E345)&gt;$K345*2,"",INDEX('NOAA Tides Rangiroa'!$C:$C,MATCH($A345,'NOAA Tides Rangiroa'!$A:$A,0)+2-1))</f>
        <v>0.30277777777777776</v>
      </c>
      <c r="F345" s="85" t="str">
        <f>IF(COLUMNS($C345:F345)&gt;$K345*2,"",INDEX('NOAA Tides Rangiroa'!$D:$D,MATCH($A345,'NOAA Tides Rangiroa'!$A:$A,0)+2-1))</f>
        <v>H</v>
      </c>
      <c r="G345" s="85">
        <f>IF(COLUMNS($C345:G345)&gt;$K345*2,"",INDEX('NOAA Tides Rangiroa'!$C:$C,MATCH($A345,'NOAA Tides Rangiroa'!$A:$A,0)+3-1))</f>
        <v>0.5541666666666667</v>
      </c>
      <c r="H345" s="85" t="str">
        <f>IF(COLUMNS($C345:H345)&gt;$K345*2,"",INDEX('NOAA Tides Rangiroa'!$D:$D,MATCH($A345,'NOAA Tides Rangiroa'!$A:$A,0)+3-1))</f>
        <v>L</v>
      </c>
      <c r="I345" s="85">
        <f>IF(COLUMNS($C345:I345)&gt;$K345*2,"",INDEX('NOAA Tides Rangiroa'!$C:$C,MATCH($A345,'NOAA Tides Rangiroa'!$A:$A,0)+4-1))</f>
        <v>0.8152777777777778</v>
      </c>
      <c r="J345" s="85" t="str">
        <f>IF(COLUMNS($C345:J345)&gt;$K345*2,"",INDEX('NOAA Tides Rangiroa'!$D:$D,MATCH($A345,'NOAA Tides Rangiroa'!$A:$A,0)+4-1))</f>
        <v>H</v>
      </c>
      <c r="K345" s="84">
        <f>COUNTIF('NOAA Tides Rangiroa'!A:A,A345)</f>
        <v>4</v>
      </c>
    </row>
    <row r="346" spans="1:11" ht="12.75">
      <c r="A346" s="18">
        <v>41984</v>
      </c>
      <c r="B346" s="85" t="str">
        <f>IF(COLUMNS(B346:$B346)&gt;1,"",INDEX('NOAA Tides Rangiroa'!$B:$B,MATCH($A346,'NOAA Tides Rangiroa'!$A:$A,0)+COLUMNS(B346:$B346)-1))</f>
        <v>Thu</v>
      </c>
      <c r="C346" s="85">
        <f>IF(COLUMNS($C346:C346)&gt;$K346*2,"",INDEX('NOAA Tides Rangiroa'!$C:$C,MATCH($A346,'NOAA Tides Rangiroa'!$A:$A,0)+1-1))</f>
        <v>0.08402777777777777</v>
      </c>
      <c r="D346" s="85" t="str">
        <f>IF(COLUMNS($C346:D346)&gt;$K346*2,"",INDEX('NOAA Tides Rangiroa'!$D:$D,MATCH($A346,'NOAA Tides Rangiroa'!$A:$A,0)+1-1))</f>
        <v>L</v>
      </c>
      <c r="E346" s="85">
        <f>IF(COLUMNS($C346:E346)&gt;$K346*2,"",INDEX('NOAA Tides Rangiroa'!$C:$C,MATCH($A346,'NOAA Tides Rangiroa'!$A:$A,0)+2-1))</f>
        <v>0.33819444444444446</v>
      </c>
      <c r="F346" s="85" t="str">
        <f>IF(COLUMNS($C346:F346)&gt;$K346*2,"",INDEX('NOAA Tides Rangiroa'!$D:$D,MATCH($A346,'NOAA Tides Rangiroa'!$A:$A,0)+2-1))</f>
        <v>H</v>
      </c>
      <c r="G346" s="85">
        <f>IF(COLUMNS($C346:G346)&gt;$K346*2,"",INDEX('NOAA Tides Rangiroa'!$C:$C,MATCH($A346,'NOAA Tides Rangiroa'!$A:$A,0)+3-1))</f>
        <v>0.5902777777777778</v>
      </c>
      <c r="H346" s="85" t="str">
        <f>IF(COLUMNS($C346:H346)&gt;$K346*2,"",INDEX('NOAA Tides Rangiroa'!$D:$D,MATCH($A346,'NOAA Tides Rangiroa'!$A:$A,0)+3-1))</f>
        <v>L</v>
      </c>
      <c r="I346" s="85">
        <f>IF(COLUMNS($C346:I346)&gt;$K346*2,"",INDEX('NOAA Tides Rangiroa'!$C:$C,MATCH($A346,'NOAA Tides Rangiroa'!$A:$A,0)+4-1))</f>
        <v>0.8506944444444445</v>
      </c>
      <c r="J346" s="85" t="str">
        <f>IF(COLUMNS($C346:J346)&gt;$K346*2,"",INDEX('NOAA Tides Rangiroa'!$D:$D,MATCH($A346,'NOAA Tides Rangiroa'!$A:$A,0)+4-1))</f>
        <v>H</v>
      </c>
      <c r="K346" s="84">
        <f>COUNTIF('NOAA Tides Rangiroa'!A:A,A346)</f>
        <v>4</v>
      </c>
    </row>
    <row r="347" spans="1:11" ht="12.75">
      <c r="A347" s="18">
        <v>41985</v>
      </c>
      <c r="B347" s="85" t="str">
        <f>IF(COLUMNS(B347:$B347)&gt;1,"",INDEX('NOAA Tides Rangiroa'!$B:$B,MATCH($A347,'NOAA Tides Rangiroa'!$A:$A,0)+COLUMNS(B347:$B347)-1))</f>
        <v>Fri</v>
      </c>
      <c r="C347" s="85">
        <f>IF(COLUMNS($C347:C347)&gt;$K347*2,"",INDEX('NOAA Tides Rangiroa'!$C:$C,MATCH($A347,'NOAA Tides Rangiroa'!$A:$A,0)+1-1))</f>
        <v>0.11875000000000001</v>
      </c>
      <c r="D347" s="85" t="str">
        <f>IF(COLUMNS($C347:D347)&gt;$K347*2,"",INDEX('NOAA Tides Rangiroa'!$D:$D,MATCH($A347,'NOAA Tides Rangiroa'!$A:$A,0)+1-1))</f>
        <v>L</v>
      </c>
      <c r="E347" s="85">
        <f>IF(COLUMNS($C347:E347)&gt;$K347*2,"",INDEX('NOAA Tides Rangiroa'!$C:$C,MATCH($A347,'NOAA Tides Rangiroa'!$A:$A,0)+2-1))</f>
        <v>0.3743055555555555</v>
      </c>
      <c r="F347" s="85" t="str">
        <f>IF(COLUMNS($C347:F347)&gt;$K347*2,"",INDEX('NOAA Tides Rangiroa'!$D:$D,MATCH($A347,'NOAA Tides Rangiroa'!$A:$A,0)+2-1))</f>
        <v>H</v>
      </c>
      <c r="G347" s="85">
        <f>IF(COLUMNS($C347:G347)&gt;$K347*2,"",INDEX('NOAA Tides Rangiroa'!$C:$C,MATCH($A347,'NOAA Tides Rangiroa'!$A:$A,0)+3-1))</f>
        <v>0.6291666666666667</v>
      </c>
      <c r="H347" s="85" t="str">
        <f>IF(COLUMNS($C347:H347)&gt;$K347*2,"",INDEX('NOAA Tides Rangiroa'!$D:$D,MATCH($A347,'NOAA Tides Rangiroa'!$A:$A,0)+3-1))</f>
        <v>L</v>
      </c>
      <c r="I347" s="85">
        <f>IF(COLUMNS($C347:I347)&gt;$K347*2,"",INDEX('NOAA Tides Rangiroa'!$C:$C,MATCH($A347,'NOAA Tides Rangiroa'!$A:$A,0)+4-1))</f>
        <v>0.8868055555555556</v>
      </c>
      <c r="J347" s="85" t="str">
        <f>IF(COLUMNS($C347:J347)&gt;$K347*2,"",INDEX('NOAA Tides Rangiroa'!$D:$D,MATCH($A347,'NOAA Tides Rangiroa'!$A:$A,0)+4-1))</f>
        <v>H</v>
      </c>
      <c r="K347" s="84">
        <f>COUNTIF('NOAA Tides Rangiroa'!A:A,A347)</f>
        <v>4</v>
      </c>
    </row>
    <row r="348" spans="1:11" ht="12.75">
      <c r="A348" s="18">
        <v>41986</v>
      </c>
      <c r="B348" s="85" t="str">
        <f>IF(COLUMNS(B348:$B348)&gt;1,"",INDEX('NOAA Tides Rangiroa'!$B:$B,MATCH($A348,'NOAA Tides Rangiroa'!$A:$A,0)+COLUMNS(B348:$B348)-1))</f>
        <v>Sat</v>
      </c>
      <c r="C348" s="85">
        <f>IF(COLUMNS($C348:C348)&gt;$K348*2,"",INDEX('NOAA Tides Rangiroa'!$C:$C,MATCH($A348,'NOAA Tides Rangiroa'!$A:$A,0)+1-1))</f>
        <v>0.15277777777777776</v>
      </c>
      <c r="D348" s="85" t="str">
        <f>IF(COLUMNS($C348:D348)&gt;$K348*2,"",INDEX('NOAA Tides Rangiroa'!$D:$D,MATCH($A348,'NOAA Tides Rangiroa'!$A:$A,0)+1-1))</f>
        <v>L</v>
      </c>
      <c r="E348" s="85">
        <f>IF(COLUMNS($C348:E348)&gt;$K348*2,"",INDEX('NOAA Tides Rangiroa'!$C:$C,MATCH($A348,'NOAA Tides Rangiroa'!$A:$A,0)+2-1))</f>
        <v>0.41041666666666665</v>
      </c>
      <c r="F348" s="85" t="str">
        <f>IF(COLUMNS($C348:F348)&gt;$K348*2,"",INDEX('NOAA Tides Rangiroa'!$D:$D,MATCH($A348,'NOAA Tides Rangiroa'!$A:$A,0)+2-1))</f>
        <v>H</v>
      </c>
      <c r="G348" s="85">
        <f>IF(COLUMNS($C348:G348)&gt;$K348*2,"",INDEX('NOAA Tides Rangiroa'!$C:$C,MATCH($A348,'NOAA Tides Rangiroa'!$A:$A,0)+3-1))</f>
        <v>0.6673611111111111</v>
      </c>
      <c r="H348" s="85" t="str">
        <f>IF(COLUMNS($C348:H348)&gt;$K348*2,"",INDEX('NOAA Tides Rangiroa'!$D:$D,MATCH($A348,'NOAA Tides Rangiroa'!$A:$A,0)+3-1))</f>
        <v>L</v>
      </c>
      <c r="I348" s="85">
        <f>IF(COLUMNS($C348:I348)&gt;$K348*2,"",INDEX('NOAA Tides Rangiroa'!$C:$C,MATCH($A348,'NOAA Tides Rangiroa'!$A:$A,0)+4-1))</f>
        <v>0.9229166666666666</v>
      </c>
      <c r="J348" s="85" t="str">
        <f>IF(COLUMNS($C348:J348)&gt;$K348*2,"",INDEX('NOAA Tides Rangiroa'!$D:$D,MATCH($A348,'NOAA Tides Rangiroa'!$A:$A,0)+4-1))</f>
        <v>H</v>
      </c>
      <c r="K348" s="84">
        <f>COUNTIF('NOAA Tides Rangiroa'!A:A,A348)</f>
        <v>4</v>
      </c>
    </row>
    <row r="349" spans="1:11" ht="12.75">
      <c r="A349" s="18">
        <v>41987</v>
      </c>
      <c r="B349" s="85" t="str">
        <f>IF(COLUMNS(B349:$B349)&gt;1,"",INDEX('NOAA Tides Rangiroa'!$B:$B,MATCH($A349,'NOAA Tides Rangiroa'!$A:$A,0)+COLUMNS(B349:$B349)-1))</f>
        <v>Sun</v>
      </c>
      <c r="C349" s="85">
        <f>IF(COLUMNS($C349:C349)&gt;$K349*2,"",INDEX('NOAA Tides Rangiroa'!$C:$C,MATCH($A349,'NOAA Tides Rangiroa'!$A:$A,0)+1-1))</f>
        <v>0.18611111111111112</v>
      </c>
      <c r="D349" s="85" t="str">
        <f>IF(COLUMNS($C349:D349)&gt;$K349*2,"",INDEX('NOAA Tides Rangiroa'!$D:$D,MATCH($A349,'NOAA Tides Rangiroa'!$A:$A,0)+1-1))</f>
        <v>L</v>
      </c>
      <c r="E349" s="85">
        <f>IF(COLUMNS($C349:E349)&gt;$K349*2,"",INDEX('NOAA Tides Rangiroa'!$C:$C,MATCH($A349,'NOAA Tides Rangiroa'!$A:$A,0)+2-1))</f>
        <v>0.4451388888888889</v>
      </c>
      <c r="F349" s="85" t="str">
        <f>IF(COLUMNS($C349:F349)&gt;$K349*2,"",INDEX('NOAA Tides Rangiroa'!$D:$D,MATCH($A349,'NOAA Tides Rangiroa'!$A:$A,0)+2-1))</f>
        <v>H</v>
      </c>
      <c r="G349" s="85">
        <f>IF(COLUMNS($C349:G349)&gt;$K349*2,"",INDEX('NOAA Tides Rangiroa'!$C:$C,MATCH($A349,'NOAA Tides Rangiroa'!$A:$A,0)+3-1))</f>
        <v>0.7048611111111112</v>
      </c>
      <c r="H349" s="85" t="str">
        <f>IF(COLUMNS($C349:H349)&gt;$K349*2,"",INDEX('NOAA Tides Rangiroa'!$D:$D,MATCH($A349,'NOAA Tides Rangiroa'!$A:$A,0)+3-1))</f>
        <v>L</v>
      </c>
      <c r="I349" s="85">
        <f>IF(COLUMNS($C349:I349)&gt;$K349*2,"",INDEX('NOAA Tides Rangiroa'!$C:$C,MATCH($A349,'NOAA Tides Rangiroa'!$A:$A,0)+4-1))</f>
        <v>0.9583333333333334</v>
      </c>
      <c r="J349" s="85" t="str">
        <f>IF(COLUMNS($C349:J349)&gt;$K349*2,"",INDEX('NOAA Tides Rangiroa'!$D:$D,MATCH($A349,'NOAA Tides Rangiroa'!$A:$A,0)+4-1))</f>
        <v>H</v>
      </c>
      <c r="K349" s="84">
        <f>COUNTIF('NOAA Tides Rangiroa'!A:A,A349)</f>
        <v>4</v>
      </c>
    </row>
    <row r="350" spans="1:11" ht="12.75">
      <c r="A350" s="18">
        <v>41988</v>
      </c>
      <c r="B350" s="85" t="str">
        <f>IF(COLUMNS(B350:$B350)&gt;1,"",INDEX('NOAA Tides Rangiroa'!$B:$B,MATCH($A350,'NOAA Tides Rangiroa'!$A:$A,0)+COLUMNS(B350:$B350)-1))</f>
        <v>Mon</v>
      </c>
      <c r="C350" s="85">
        <f>IF(COLUMNS($C350:C350)&gt;$K350*2,"",INDEX('NOAA Tides Rangiroa'!$C:$C,MATCH($A350,'NOAA Tides Rangiroa'!$A:$A,0)+1-1))</f>
        <v>0.21805555555555556</v>
      </c>
      <c r="D350" s="85" t="str">
        <f>IF(COLUMNS($C350:D350)&gt;$K350*2,"",INDEX('NOAA Tides Rangiroa'!$D:$D,MATCH($A350,'NOAA Tides Rangiroa'!$A:$A,0)+1-1))</f>
        <v>L</v>
      </c>
      <c r="E350" s="85">
        <f>IF(COLUMNS($C350:E350)&gt;$K350*2,"",INDEX('NOAA Tides Rangiroa'!$C:$C,MATCH($A350,'NOAA Tides Rangiroa'!$A:$A,0)+2-1))</f>
        <v>0.4770833333333333</v>
      </c>
      <c r="F350" s="85" t="str">
        <f>IF(COLUMNS($C350:F350)&gt;$K350*2,"",INDEX('NOAA Tides Rangiroa'!$D:$D,MATCH($A350,'NOAA Tides Rangiroa'!$A:$A,0)+2-1))</f>
        <v>H</v>
      </c>
      <c r="G350" s="85">
        <f>IF(COLUMNS($C350:G350)&gt;$K350*2,"",INDEX('NOAA Tides Rangiroa'!$C:$C,MATCH($A350,'NOAA Tides Rangiroa'!$A:$A,0)+3-1))</f>
        <v>0.7388888888888889</v>
      </c>
      <c r="H350" s="85" t="str">
        <f>IF(COLUMNS($C350:H350)&gt;$K350*2,"",INDEX('NOAA Tides Rangiroa'!$D:$D,MATCH($A350,'NOAA Tides Rangiroa'!$A:$A,0)+3-1))</f>
        <v>L</v>
      </c>
      <c r="I350" s="85">
        <f>IF(COLUMNS($C350:I350)&gt;$K350*2,"",INDEX('NOAA Tides Rangiroa'!$C:$C,MATCH($A350,'NOAA Tides Rangiroa'!$A:$A,0)+4-1))</f>
        <v>0.9909722222222223</v>
      </c>
      <c r="J350" s="85" t="str">
        <f>IF(COLUMNS($C350:J350)&gt;$K350*2,"",INDEX('NOAA Tides Rangiroa'!$D:$D,MATCH($A350,'NOAA Tides Rangiroa'!$A:$A,0)+4-1))</f>
        <v>H</v>
      </c>
      <c r="K350" s="84">
        <f>COUNTIF('NOAA Tides Rangiroa'!A:A,A350)</f>
        <v>4</v>
      </c>
    </row>
    <row r="351" spans="1:11" ht="12.75">
      <c r="A351" s="18">
        <v>41989</v>
      </c>
      <c r="B351" s="85" t="str">
        <f>IF(COLUMNS(B351:$B351)&gt;1,"",INDEX('NOAA Tides Rangiroa'!$B:$B,MATCH($A351,'NOAA Tides Rangiroa'!$A:$A,0)+COLUMNS(B351:$B351)-1))</f>
        <v>Tue</v>
      </c>
      <c r="C351" s="85">
        <f>IF(COLUMNS($C351:C351)&gt;$K351*2,"",INDEX('NOAA Tides Rangiroa'!$C:$C,MATCH($A351,'NOAA Tides Rangiroa'!$A:$A,0)+1-1))</f>
        <v>0.24791666666666667</v>
      </c>
      <c r="D351" s="85" t="str">
        <f>IF(COLUMNS($C351:D351)&gt;$K351*2,"",INDEX('NOAA Tides Rangiroa'!$D:$D,MATCH($A351,'NOAA Tides Rangiroa'!$A:$A,0)+1-1))</f>
        <v>L</v>
      </c>
      <c r="E351" s="85">
        <f>IF(COLUMNS($C351:E351)&gt;$K351*2,"",INDEX('NOAA Tides Rangiroa'!$C:$C,MATCH($A351,'NOAA Tides Rangiroa'!$A:$A,0)+2-1))</f>
        <v>0.5076388888888889</v>
      </c>
      <c r="F351" s="85" t="str">
        <f>IF(COLUMNS($C351:F351)&gt;$K351*2,"",INDEX('NOAA Tides Rangiroa'!$D:$D,MATCH($A351,'NOAA Tides Rangiroa'!$A:$A,0)+2-1))</f>
        <v>H</v>
      </c>
      <c r="G351" s="85">
        <f>IF(COLUMNS($C351:G351)&gt;$K351*2,"",INDEX('NOAA Tides Rangiroa'!$C:$C,MATCH($A351,'NOAA Tides Rangiroa'!$A:$A,0)+3-1))</f>
        <v>0.7715277777777777</v>
      </c>
      <c r="H351" s="85" t="str">
        <f>IF(COLUMNS($C351:H351)&gt;$K351*2,"",INDEX('NOAA Tides Rangiroa'!$D:$D,MATCH($A351,'NOAA Tides Rangiroa'!$A:$A,0)+3-1))</f>
        <v>L</v>
      </c>
      <c r="I351" s="85" t="str">
        <f>IF(COLUMNS($C351:I351)&gt;$K351*2,"",INDEX('NOAA Tides Rangiroa'!$C:$C,MATCH($A351,'NOAA Tides Rangiroa'!$A:$A,0)+4-1))</f>
        <v/>
      </c>
      <c r="J351" s="85" t="str">
        <f>IF(COLUMNS($C351:J351)&gt;$K351*2,"",INDEX('NOAA Tides Rangiroa'!$D:$D,MATCH($A351,'NOAA Tides Rangiroa'!$A:$A,0)+4-1))</f>
        <v/>
      </c>
      <c r="K351" s="84">
        <f>COUNTIF('NOAA Tides Rangiroa'!A:A,A351)</f>
        <v>3</v>
      </c>
    </row>
    <row r="352" spans="1:11" ht="12.75">
      <c r="A352" s="18">
        <v>41990</v>
      </c>
      <c r="B352" s="85" t="str">
        <f>IF(COLUMNS(B352:$B352)&gt;1,"",INDEX('NOAA Tides Rangiroa'!$B:$B,MATCH($A352,'NOAA Tides Rangiroa'!$A:$A,0)+COLUMNS(B352:$B352)-1))</f>
        <v>Wed</v>
      </c>
      <c r="C352" s="85">
        <f>IF(COLUMNS($C352:C352)&gt;$K352*2,"",INDEX('NOAA Tides Rangiroa'!$C:$C,MATCH($A352,'NOAA Tides Rangiroa'!$A:$A,0)+1-1))</f>
        <v>0.022222222222222223</v>
      </c>
      <c r="D352" s="85" t="str">
        <f>IF(COLUMNS($C352:D352)&gt;$K352*2,"",INDEX('NOAA Tides Rangiroa'!$D:$D,MATCH($A352,'NOAA Tides Rangiroa'!$A:$A,0)+1-1))</f>
        <v>H</v>
      </c>
      <c r="E352" s="85">
        <f>IF(COLUMNS($C352:E352)&gt;$K352*2,"",INDEX('NOAA Tides Rangiroa'!$C:$C,MATCH($A352,'NOAA Tides Rangiroa'!$A:$A,0)+2-1))</f>
        <v>0.2777777777777778</v>
      </c>
      <c r="F352" s="85" t="str">
        <f>IF(COLUMNS($C352:F352)&gt;$K352*2,"",INDEX('NOAA Tides Rangiroa'!$D:$D,MATCH($A352,'NOAA Tides Rangiroa'!$A:$A,0)+2-1))</f>
        <v>L</v>
      </c>
      <c r="G352" s="85">
        <f>IF(COLUMNS($C352:G352)&gt;$K352*2,"",INDEX('NOAA Tides Rangiroa'!$C:$C,MATCH($A352,'NOAA Tides Rangiroa'!$A:$A,0)+3-1))</f>
        <v>0.5368055555555555</v>
      </c>
      <c r="H352" s="85" t="str">
        <f>IF(COLUMNS($C352:H352)&gt;$K352*2,"",INDEX('NOAA Tides Rangiroa'!$D:$D,MATCH($A352,'NOAA Tides Rangiroa'!$A:$A,0)+3-1))</f>
        <v>H</v>
      </c>
      <c r="I352" s="85">
        <f>IF(COLUMNS($C352:I352)&gt;$K352*2,"",INDEX('NOAA Tides Rangiroa'!$C:$C,MATCH($A352,'NOAA Tides Rangiroa'!$A:$A,0)+4-1))</f>
        <v>0.8020833333333334</v>
      </c>
      <c r="J352" s="85" t="str">
        <f>IF(COLUMNS($C352:J352)&gt;$K352*2,"",INDEX('NOAA Tides Rangiroa'!$D:$D,MATCH($A352,'NOAA Tides Rangiroa'!$A:$A,0)+4-1))</f>
        <v>L</v>
      </c>
      <c r="K352" s="84">
        <f>COUNTIF('NOAA Tides Rangiroa'!A:A,A352)</f>
        <v>4</v>
      </c>
    </row>
    <row r="353" spans="1:11" ht="12.75">
      <c r="A353" s="18">
        <v>41991</v>
      </c>
      <c r="B353" s="85" t="str">
        <f>IF(COLUMNS(B353:$B353)&gt;1,"",INDEX('NOAA Tides Rangiroa'!$B:$B,MATCH($A353,'NOAA Tides Rangiroa'!$A:$A,0)+COLUMNS(B353:$B353)-1))</f>
        <v>Thu</v>
      </c>
      <c r="C353" s="85">
        <f>IF(COLUMNS($C353:C353)&gt;$K353*2,"",INDEX('NOAA Tides Rangiroa'!$C:$C,MATCH($A353,'NOAA Tides Rangiroa'!$A:$A,0)+1-1))</f>
        <v>0.05347222222222222</v>
      </c>
      <c r="D353" s="85" t="str">
        <f>IF(COLUMNS($C353:D353)&gt;$K353*2,"",INDEX('NOAA Tides Rangiroa'!$D:$D,MATCH($A353,'NOAA Tides Rangiroa'!$A:$A,0)+1-1))</f>
        <v>H</v>
      </c>
      <c r="E353" s="85">
        <f>IF(COLUMNS($C353:E353)&gt;$K353*2,"",INDEX('NOAA Tides Rangiroa'!$C:$C,MATCH($A353,'NOAA Tides Rangiroa'!$A:$A,0)+2-1))</f>
        <v>0.3069444444444444</v>
      </c>
      <c r="F353" s="85" t="str">
        <f>IF(COLUMNS($C353:F353)&gt;$K353*2,"",INDEX('NOAA Tides Rangiroa'!$D:$D,MATCH($A353,'NOAA Tides Rangiroa'!$A:$A,0)+2-1))</f>
        <v>L</v>
      </c>
      <c r="G353" s="85">
        <f>IF(COLUMNS($C353:G353)&gt;$K353*2,"",INDEX('NOAA Tides Rangiroa'!$C:$C,MATCH($A353,'NOAA Tides Rangiroa'!$A:$A,0)+3-1))</f>
        <v>0.5666666666666667</v>
      </c>
      <c r="H353" s="85" t="str">
        <f>IF(COLUMNS($C353:H353)&gt;$K353*2,"",INDEX('NOAA Tides Rangiroa'!$D:$D,MATCH($A353,'NOAA Tides Rangiroa'!$A:$A,0)+3-1))</f>
        <v>H</v>
      </c>
      <c r="I353" s="85">
        <f>IF(COLUMNS($C353:I353)&gt;$K353*2,"",INDEX('NOAA Tides Rangiroa'!$C:$C,MATCH($A353,'NOAA Tides Rangiroa'!$A:$A,0)+4-1))</f>
        <v>0.8326388888888889</v>
      </c>
      <c r="J353" s="85" t="str">
        <f>IF(COLUMNS($C353:J353)&gt;$K353*2,"",INDEX('NOAA Tides Rangiroa'!$D:$D,MATCH($A353,'NOAA Tides Rangiroa'!$A:$A,0)+4-1))</f>
        <v>L</v>
      </c>
      <c r="K353" s="84">
        <f>COUNTIF('NOAA Tides Rangiroa'!A:A,A353)</f>
        <v>4</v>
      </c>
    </row>
    <row r="354" spans="1:11" ht="12.75">
      <c r="A354" s="18">
        <v>41992</v>
      </c>
      <c r="B354" s="85" t="str">
        <f>IF(COLUMNS(B354:$B354)&gt;1,"",INDEX('NOAA Tides Rangiroa'!$B:$B,MATCH($A354,'NOAA Tides Rangiroa'!$A:$A,0)+COLUMNS(B354:$B354)-1))</f>
        <v>Fri</v>
      </c>
      <c r="C354" s="85">
        <f>IF(COLUMNS($C354:C354)&gt;$K354*2,"",INDEX('NOAA Tides Rangiroa'!$C:$C,MATCH($A354,'NOAA Tides Rangiroa'!$A:$A,0)+1-1))</f>
        <v>0.08402777777777777</v>
      </c>
      <c r="D354" s="85" t="str">
        <f>IF(COLUMNS($C354:D354)&gt;$K354*2,"",INDEX('NOAA Tides Rangiroa'!$D:$D,MATCH($A354,'NOAA Tides Rangiroa'!$A:$A,0)+1-1))</f>
        <v>H</v>
      </c>
      <c r="E354" s="85">
        <f>IF(COLUMNS($C354:E354)&gt;$K354*2,"",INDEX('NOAA Tides Rangiroa'!$C:$C,MATCH($A354,'NOAA Tides Rangiroa'!$A:$A,0)+2-1))</f>
        <v>0.33749999999999997</v>
      </c>
      <c r="F354" s="85" t="str">
        <f>IF(COLUMNS($C354:F354)&gt;$K354*2,"",INDEX('NOAA Tides Rangiroa'!$D:$D,MATCH($A354,'NOAA Tides Rangiroa'!$A:$A,0)+2-1))</f>
        <v>L</v>
      </c>
      <c r="G354" s="85">
        <f>IF(COLUMNS($C354:G354)&gt;$K354*2,"",INDEX('NOAA Tides Rangiroa'!$C:$C,MATCH($A354,'NOAA Tides Rangiroa'!$A:$A,0)+3-1))</f>
        <v>0.5972222222222222</v>
      </c>
      <c r="H354" s="85" t="str">
        <f>IF(COLUMNS($C354:H354)&gt;$K354*2,"",INDEX('NOAA Tides Rangiroa'!$D:$D,MATCH($A354,'NOAA Tides Rangiroa'!$A:$A,0)+3-1))</f>
        <v>H</v>
      </c>
      <c r="I354" s="85">
        <f>IF(COLUMNS($C354:I354)&gt;$K354*2,"",INDEX('NOAA Tides Rangiroa'!$C:$C,MATCH($A354,'NOAA Tides Rangiroa'!$A:$A,0)+4-1))</f>
        <v>0.8638888888888889</v>
      </c>
      <c r="J354" s="85" t="str">
        <f>IF(COLUMNS($C354:J354)&gt;$K354*2,"",INDEX('NOAA Tides Rangiroa'!$D:$D,MATCH($A354,'NOAA Tides Rangiroa'!$A:$A,0)+4-1))</f>
        <v>L</v>
      </c>
      <c r="K354" s="84">
        <f>COUNTIF('NOAA Tides Rangiroa'!A:A,A354)</f>
        <v>4</v>
      </c>
    </row>
    <row r="355" spans="1:11" ht="12.75">
      <c r="A355" s="18">
        <v>41993</v>
      </c>
      <c r="B355" s="85" t="str">
        <f>IF(COLUMNS(B355:$B355)&gt;1,"",INDEX('NOAA Tides Rangiroa'!$B:$B,MATCH($A355,'NOAA Tides Rangiroa'!$A:$A,0)+COLUMNS(B355:$B355)-1))</f>
        <v>Sat</v>
      </c>
      <c r="C355" s="85">
        <f>IF(COLUMNS($C355:C355)&gt;$K355*2,"",INDEX('NOAA Tides Rangiroa'!$C:$C,MATCH($A355,'NOAA Tides Rangiroa'!$A:$A,0)+1-1))</f>
        <v>0.11597222222222221</v>
      </c>
      <c r="D355" s="85" t="str">
        <f>IF(COLUMNS($C355:D355)&gt;$K355*2,"",INDEX('NOAA Tides Rangiroa'!$D:$D,MATCH($A355,'NOAA Tides Rangiroa'!$A:$A,0)+1-1))</f>
        <v>H</v>
      </c>
      <c r="E355" s="85">
        <f>IF(COLUMNS($C355:E355)&gt;$K355*2,"",INDEX('NOAA Tides Rangiroa'!$C:$C,MATCH($A355,'NOAA Tides Rangiroa'!$A:$A,0)+2-1))</f>
        <v>0.36874999999999997</v>
      </c>
      <c r="F355" s="85" t="str">
        <f>IF(COLUMNS($C355:F355)&gt;$K355*2,"",INDEX('NOAA Tides Rangiroa'!$D:$D,MATCH($A355,'NOAA Tides Rangiroa'!$A:$A,0)+2-1))</f>
        <v>L</v>
      </c>
      <c r="G355" s="85">
        <f>IF(COLUMNS($C355:G355)&gt;$K355*2,"",INDEX('NOAA Tides Rangiroa'!$C:$C,MATCH($A355,'NOAA Tides Rangiroa'!$A:$A,0)+3-1))</f>
        <v>0.6284722222222222</v>
      </c>
      <c r="H355" s="85" t="str">
        <f>IF(COLUMNS($C355:H355)&gt;$K355*2,"",INDEX('NOAA Tides Rangiroa'!$D:$D,MATCH($A355,'NOAA Tides Rangiroa'!$A:$A,0)+3-1))</f>
        <v>H</v>
      </c>
      <c r="I355" s="85">
        <f>IF(COLUMNS($C355:I355)&gt;$K355*2,"",INDEX('NOAA Tides Rangiroa'!$C:$C,MATCH($A355,'NOAA Tides Rangiroa'!$A:$A,0)+4-1))</f>
        <v>0.8958333333333334</v>
      </c>
      <c r="J355" s="85" t="str">
        <f>IF(COLUMNS($C355:J355)&gt;$K355*2,"",INDEX('NOAA Tides Rangiroa'!$D:$D,MATCH($A355,'NOAA Tides Rangiroa'!$A:$A,0)+4-1))</f>
        <v>L</v>
      </c>
      <c r="K355" s="84">
        <f>COUNTIF('NOAA Tides Rangiroa'!A:A,A355)</f>
        <v>4</v>
      </c>
    </row>
    <row r="356" spans="1:11" ht="12.75">
      <c r="A356" s="18">
        <v>41994</v>
      </c>
      <c r="B356" s="85" t="str">
        <f>IF(COLUMNS(B356:$B356)&gt;1,"",INDEX('NOAA Tides Rangiroa'!$B:$B,MATCH($A356,'NOAA Tides Rangiroa'!$A:$A,0)+COLUMNS(B356:$B356)-1))</f>
        <v>Sun</v>
      </c>
      <c r="C356" s="85">
        <f>IF(COLUMNS($C356:C356)&gt;$K356*2,"",INDEX('NOAA Tides Rangiroa'!$C:$C,MATCH($A356,'NOAA Tides Rangiroa'!$A:$A,0)+1-1))</f>
        <v>0.14930555555555555</v>
      </c>
      <c r="D356" s="85" t="str">
        <f>IF(COLUMNS($C356:D356)&gt;$K356*2,"",INDEX('NOAA Tides Rangiroa'!$D:$D,MATCH($A356,'NOAA Tides Rangiroa'!$A:$A,0)+1-1))</f>
        <v>H</v>
      </c>
      <c r="E356" s="85">
        <f>IF(COLUMNS($C356:E356)&gt;$K356*2,"",INDEX('NOAA Tides Rangiroa'!$C:$C,MATCH($A356,'NOAA Tides Rangiroa'!$A:$A,0)+2-1))</f>
        <v>0.40208333333333335</v>
      </c>
      <c r="F356" s="85" t="str">
        <f>IF(COLUMNS($C356:F356)&gt;$K356*2,"",INDEX('NOAA Tides Rangiroa'!$D:$D,MATCH($A356,'NOAA Tides Rangiroa'!$A:$A,0)+2-1))</f>
        <v>L</v>
      </c>
      <c r="G356" s="85">
        <f>IF(COLUMNS($C356:G356)&gt;$K356*2,"",INDEX('NOAA Tides Rangiroa'!$C:$C,MATCH($A356,'NOAA Tides Rangiroa'!$A:$A,0)+3-1))</f>
        <v>0.6618055555555555</v>
      </c>
      <c r="H356" s="85" t="str">
        <f>IF(COLUMNS($C356:H356)&gt;$K356*2,"",INDEX('NOAA Tides Rangiroa'!$D:$D,MATCH($A356,'NOAA Tides Rangiroa'!$A:$A,0)+3-1))</f>
        <v>H</v>
      </c>
      <c r="I356" s="85">
        <f>IF(COLUMNS($C356:I356)&gt;$K356*2,"",INDEX('NOAA Tides Rangiroa'!$C:$C,MATCH($A356,'NOAA Tides Rangiroa'!$A:$A,0)+4-1))</f>
        <v>0.9298611111111111</v>
      </c>
      <c r="J356" s="85" t="str">
        <f>IF(COLUMNS($C356:J356)&gt;$K356*2,"",INDEX('NOAA Tides Rangiroa'!$D:$D,MATCH($A356,'NOAA Tides Rangiroa'!$A:$A,0)+4-1))</f>
        <v>L</v>
      </c>
      <c r="K356" s="84">
        <f>COUNTIF('NOAA Tides Rangiroa'!A:A,A356)</f>
        <v>4</v>
      </c>
    </row>
    <row r="357" spans="1:11" ht="12.75">
      <c r="A357" s="18">
        <v>41995</v>
      </c>
      <c r="B357" s="85" t="str">
        <f>IF(COLUMNS(B357:$B357)&gt;1,"",INDEX('NOAA Tides Rangiroa'!$B:$B,MATCH($A357,'NOAA Tides Rangiroa'!$A:$A,0)+COLUMNS(B357:$B357)-1))</f>
        <v>Mon</v>
      </c>
      <c r="C357" s="85">
        <f>IF(COLUMNS($C357:C357)&gt;$K357*2,"",INDEX('NOAA Tides Rangiroa'!$C:$C,MATCH($A357,'NOAA Tides Rangiroa'!$A:$A,0)+1-1))</f>
        <v>0.18333333333333335</v>
      </c>
      <c r="D357" s="85" t="str">
        <f>IF(COLUMNS($C357:D357)&gt;$K357*2,"",INDEX('NOAA Tides Rangiroa'!$D:$D,MATCH($A357,'NOAA Tides Rangiroa'!$A:$A,0)+1-1))</f>
        <v>H</v>
      </c>
      <c r="E357" s="85">
        <f>IF(COLUMNS($C357:E357)&gt;$K357*2,"",INDEX('NOAA Tides Rangiroa'!$C:$C,MATCH($A357,'NOAA Tides Rangiroa'!$A:$A,0)+2-1))</f>
        <v>0.4368055555555555</v>
      </c>
      <c r="F357" s="85" t="str">
        <f>IF(COLUMNS($C357:F357)&gt;$K357*2,"",INDEX('NOAA Tides Rangiroa'!$D:$D,MATCH($A357,'NOAA Tides Rangiroa'!$A:$A,0)+2-1))</f>
        <v>L</v>
      </c>
      <c r="G357" s="85">
        <f>IF(COLUMNS($C357:G357)&gt;$K357*2,"",INDEX('NOAA Tides Rangiroa'!$C:$C,MATCH($A357,'NOAA Tides Rangiroa'!$A:$A,0)+3-1))</f>
        <v>0.6965277777777777</v>
      </c>
      <c r="H357" s="85" t="str">
        <f>IF(COLUMNS($C357:H357)&gt;$K357*2,"",INDEX('NOAA Tides Rangiroa'!$D:$D,MATCH($A357,'NOAA Tides Rangiroa'!$A:$A,0)+3-1))</f>
        <v>H</v>
      </c>
      <c r="I357" s="85">
        <f>IF(COLUMNS($C357:I357)&gt;$K357*2,"",INDEX('NOAA Tides Rangiroa'!$C:$C,MATCH($A357,'NOAA Tides Rangiroa'!$A:$A,0)+4-1))</f>
        <v>0.9645833333333332</v>
      </c>
      <c r="J357" s="85" t="str">
        <f>IF(COLUMNS($C357:J357)&gt;$K357*2,"",INDEX('NOAA Tides Rangiroa'!$D:$D,MATCH($A357,'NOAA Tides Rangiroa'!$A:$A,0)+4-1))</f>
        <v>L</v>
      </c>
      <c r="K357" s="84">
        <f>COUNTIF('NOAA Tides Rangiroa'!A:A,A357)</f>
        <v>4</v>
      </c>
    </row>
    <row r="358" spans="1:11" ht="12.75">
      <c r="A358" s="18">
        <v>41996</v>
      </c>
      <c r="B358" s="85" t="str">
        <f>IF(COLUMNS(B358:$B358)&gt;1,"",INDEX('NOAA Tides Rangiroa'!$B:$B,MATCH($A358,'NOAA Tides Rangiroa'!$A:$A,0)+COLUMNS(B358:$B358)-1))</f>
        <v>Tue</v>
      </c>
      <c r="C358" s="85">
        <f>IF(COLUMNS($C358:C358)&gt;$K358*2,"",INDEX('NOAA Tides Rangiroa'!$C:$C,MATCH($A358,'NOAA Tides Rangiroa'!$A:$A,0)+1-1))</f>
        <v>0.22013888888888888</v>
      </c>
      <c r="D358" s="85" t="str">
        <f>IF(COLUMNS($C358:D358)&gt;$K358*2,"",INDEX('NOAA Tides Rangiroa'!$D:$D,MATCH($A358,'NOAA Tides Rangiroa'!$A:$A,0)+1-1))</f>
        <v>H</v>
      </c>
      <c r="E358" s="85">
        <f>IF(COLUMNS($C358:E358)&gt;$K358*2,"",INDEX('NOAA Tides Rangiroa'!$C:$C,MATCH($A358,'NOAA Tides Rangiroa'!$A:$A,0)+2-1))</f>
        <v>0.47361111111111115</v>
      </c>
      <c r="F358" s="85" t="str">
        <f>IF(COLUMNS($C358:F358)&gt;$K358*2,"",INDEX('NOAA Tides Rangiroa'!$D:$D,MATCH($A358,'NOAA Tides Rangiroa'!$A:$A,0)+2-1))</f>
        <v>L</v>
      </c>
      <c r="G358" s="85">
        <f>IF(COLUMNS($C358:G358)&gt;$K358*2,"",INDEX('NOAA Tides Rangiroa'!$C:$C,MATCH($A358,'NOAA Tides Rangiroa'!$A:$A,0)+3-1))</f>
        <v>0.7326388888888888</v>
      </c>
      <c r="H358" s="85" t="str">
        <f>IF(COLUMNS($C358:H358)&gt;$K358*2,"",INDEX('NOAA Tides Rangiroa'!$D:$D,MATCH($A358,'NOAA Tides Rangiroa'!$A:$A,0)+3-1))</f>
        <v>H</v>
      </c>
      <c r="I358" s="85" t="str">
        <f>IF(COLUMNS($C358:I358)&gt;$K358*2,"",INDEX('NOAA Tides Rangiroa'!$C:$C,MATCH($A358,'NOAA Tides Rangiroa'!$A:$A,0)+4-1))</f>
        <v/>
      </c>
      <c r="J358" s="85" t="str">
        <f>IF(COLUMNS($C358:J358)&gt;$K358*2,"",INDEX('NOAA Tides Rangiroa'!$D:$D,MATCH($A358,'NOAA Tides Rangiroa'!$A:$A,0)+4-1))</f>
        <v/>
      </c>
      <c r="K358" s="84">
        <f>COUNTIF('NOAA Tides Rangiroa'!A:A,A358)</f>
        <v>3</v>
      </c>
    </row>
    <row r="359" spans="1:11" ht="12.75">
      <c r="A359" s="18">
        <v>41997</v>
      </c>
      <c r="B359" s="85" t="str">
        <f>IF(COLUMNS(B359:$B359)&gt;1,"",INDEX('NOAA Tides Rangiroa'!$B:$B,MATCH($A359,'NOAA Tides Rangiroa'!$A:$A,0)+COLUMNS(B359:$B359)-1))</f>
        <v>Wed</v>
      </c>
      <c r="C359" s="85">
        <f>IF(COLUMNS($C359:C359)&gt;$K359*2,"",INDEX('NOAA Tides Rangiroa'!$C:$C,MATCH($A359,'NOAA Tides Rangiroa'!$A:$A,0)+1-1))</f>
        <v>0.001388888888888889</v>
      </c>
      <c r="D359" s="85" t="str">
        <f>IF(COLUMNS($C359:D359)&gt;$K359*2,"",INDEX('NOAA Tides Rangiroa'!$D:$D,MATCH($A359,'NOAA Tides Rangiroa'!$A:$A,0)+1-1))</f>
        <v>L</v>
      </c>
      <c r="E359" s="85">
        <f>IF(COLUMNS($C359:E359)&gt;$K359*2,"",INDEX('NOAA Tides Rangiroa'!$C:$C,MATCH($A359,'NOAA Tides Rangiroa'!$A:$A,0)+2-1))</f>
        <v>0.25833333333333336</v>
      </c>
      <c r="F359" s="85" t="str">
        <f>IF(COLUMNS($C359:F359)&gt;$K359*2,"",INDEX('NOAA Tides Rangiroa'!$D:$D,MATCH($A359,'NOAA Tides Rangiroa'!$A:$A,0)+2-1))</f>
        <v>H</v>
      </c>
      <c r="G359" s="85">
        <f>IF(COLUMNS($C359:G359)&gt;$K359*2,"",INDEX('NOAA Tides Rangiroa'!$C:$C,MATCH($A359,'NOAA Tides Rangiroa'!$A:$A,0)+3-1))</f>
        <v>0.5125000000000001</v>
      </c>
      <c r="H359" s="85" t="str">
        <f>IF(COLUMNS($C359:H359)&gt;$K359*2,"",INDEX('NOAA Tides Rangiroa'!$D:$D,MATCH($A359,'NOAA Tides Rangiroa'!$A:$A,0)+3-1))</f>
        <v>L</v>
      </c>
      <c r="I359" s="85">
        <f>IF(COLUMNS($C359:I359)&gt;$K359*2,"",INDEX('NOAA Tides Rangiroa'!$C:$C,MATCH($A359,'NOAA Tides Rangiroa'!$A:$A,0)+4-1))</f>
        <v>0.7715277777777777</v>
      </c>
      <c r="J359" s="85" t="str">
        <f>IF(COLUMNS($C359:J359)&gt;$K359*2,"",INDEX('NOAA Tides Rangiroa'!$D:$D,MATCH($A359,'NOAA Tides Rangiroa'!$A:$A,0)+4-1))</f>
        <v>H</v>
      </c>
      <c r="K359" s="84">
        <f>COUNTIF('NOAA Tides Rangiroa'!A:A,A359)</f>
        <v>4</v>
      </c>
    </row>
    <row r="360" spans="1:11" ht="12.75">
      <c r="A360" s="18">
        <v>41998</v>
      </c>
      <c r="B360" s="85" t="str">
        <f>IF(COLUMNS(B360:$B360)&gt;1,"",INDEX('NOAA Tides Rangiroa'!$B:$B,MATCH($A360,'NOAA Tides Rangiroa'!$A:$A,0)+COLUMNS(B360:$B360)-1))</f>
        <v>Thu</v>
      </c>
      <c r="C360" s="85">
        <f>IF(COLUMNS($C360:C360)&gt;$K360*2,"",INDEX('NOAA Tides Rangiroa'!$C:$C,MATCH($A360,'NOAA Tides Rangiroa'!$A:$A,0)+1-1))</f>
        <v>0.04027777777777778</v>
      </c>
      <c r="D360" s="85" t="str">
        <f>IF(COLUMNS($C360:D360)&gt;$K360*2,"",INDEX('NOAA Tides Rangiroa'!$D:$D,MATCH($A360,'NOAA Tides Rangiroa'!$A:$A,0)+1-1))</f>
        <v>L</v>
      </c>
      <c r="E360" s="85">
        <f>IF(COLUMNS($C360:E360)&gt;$K360*2,"",INDEX('NOAA Tides Rangiroa'!$C:$C,MATCH($A360,'NOAA Tides Rangiroa'!$A:$A,0)+2-1))</f>
        <v>0.2986111111111111</v>
      </c>
      <c r="F360" s="85" t="str">
        <f>IF(COLUMNS($C360:F360)&gt;$K360*2,"",INDEX('NOAA Tides Rangiroa'!$D:$D,MATCH($A360,'NOAA Tides Rangiroa'!$A:$A,0)+2-1))</f>
        <v>H</v>
      </c>
      <c r="G360" s="85">
        <f>IF(COLUMNS($C360:G360)&gt;$K360*2,"",INDEX('NOAA Tides Rangiroa'!$C:$C,MATCH($A360,'NOAA Tides Rangiroa'!$A:$A,0)+3-1))</f>
        <v>0.5541666666666667</v>
      </c>
      <c r="H360" s="85" t="str">
        <f>IF(COLUMNS($C360:H360)&gt;$K360*2,"",INDEX('NOAA Tides Rangiroa'!$D:$D,MATCH($A360,'NOAA Tides Rangiroa'!$A:$A,0)+3-1))</f>
        <v>L</v>
      </c>
      <c r="I360" s="85">
        <f>IF(COLUMNS($C360:I360)&gt;$K360*2,"",INDEX('NOAA Tides Rangiroa'!$C:$C,MATCH($A360,'NOAA Tides Rangiroa'!$A:$A,0)+4-1))</f>
        <v>0.8118055555555556</v>
      </c>
      <c r="J360" s="85" t="str">
        <f>IF(COLUMNS($C360:J360)&gt;$K360*2,"",INDEX('NOAA Tides Rangiroa'!$D:$D,MATCH($A360,'NOAA Tides Rangiroa'!$A:$A,0)+4-1))</f>
        <v>H</v>
      </c>
      <c r="K360" s="84">
        <f>COUNTIF('NOAA Tides Rangiroa'!A:A,A360)</f>
        <v>4</v>
      </c>
    </row>
    <row r="361" spans="1:11" ht="12.75">
      <c r="A361" s="18">
        <v>41999</v>
      </c>
      <c r="B361" s="85" t="str">
        <f>IF(COLUMNS(B361:$B361)&gt;1,"",INDEX('NOAA Tides Rangiroa'!$B:$B,MATCH($A361,'NOAA Tides Rangiroa'!$A:$A,0)+COLUMNS(B361:$B361)-1))</f>
        <v>Fri</v>
      </c>
      <c r="C361" s="85">
        <f>IF(COLUMNS($C361:C361)&gt;$K361*2,"",INDEX('NOAA Tides Rangiroa'!$C:$C,MATCH($A361,'NOAA Tides Rangiroa'!$A:$A,0)+1-1))</f>
        <v>0.08125</v>
      </c>
      <c r="D361" s="85" t="str">
        <f>IF(COLUMNS($C361:D361)&gt;$K361*2,"",INDEX('NOAA Tides Rangiroa'!$D:$D,MATCH($A361,'NOAA Tides Rangiroa'!$A:$A,0)+1-1))</f>
        <v>L</v>
      </c>
      <c r="E361" s="85">
        <f>IF(COLUMNS($C361:E361)&gt;$K361*2,"",INDEX('NOAA Tides Rangiroa'!$C:$C,MATCH($A361,'NOAA Tides Rangiroa'!$A:$A,0)+2-1))</f>
        <v>0.3416666666666666</v>
      </c>
      <c r="F361" s="85" t="str">
        <f>IF(COLUMNS($C361:F361)&gt;$K361*2,"",INDEX('NOAA Tides Rangiroa'!$D:$D,MATCH($A361,'NOAA Tides Rangiroa'!$A:$A,0)+2-1))</f>
        <v>H</v>
      </c>
      <c r="G361" s="85">
        <f>IF(COLUMNS($C361:G361)&gt;$K361*2,"",INDEX('NOAA Tides Rangiroa'!$C:$C,MATCH($A361,'NOAA Tides Rangiroa'!$A:$A,0)+3-1))</f>
        <v>0.5986111111111111</v>
      </c>
      <c r="H361" s="85" t="str">
        <f>IF(COLUMNS($C361:H361)&gt;$K361*2,"",INDEX('NOAA Tides Rangiroa'!$D:$D,MATCH($A361,'NOAA Tides Rangiroa'!$A:$A,0)+3-1))</f>
        <v>L</v>
      </c>
      <c r="I361" s="85">
        <f>IF(COLUMNS($C361:I361)&gt;$K361*2,"",INDEX('NOAA Tides Rangiroa'!$C:$C,MATCH($A361,'NOAA Tides Rangiroa'!$A:$A,0)+4-1))</f>
        <v>0.8548611111111111</v>
      </c>
      <c r="J361" s="85" t="str">
        <f>IF(COLUMNS($C361:J361)&gt;$K361*2,"",INDEX('NOAA Tides Rangiroa'!$D:$D,MATCH($A361,'NOAA Tides Rangiroa'!$A:$A,0)+4-1))</f>
        <v>H</v>
      </c>
      <c r="K361" s="84">
        <f>COUNTIF('NOAA Tides Rangiroa'!A:A,A361)</f>
        <v>4</v>
      </c>
    </row>
    <row r="362" spans="1:11" ht="12.75">
      <c r="A362" s="18">
        <v>42000</v>
      </c>
      <c r="B362" s="85" t="str">
        <f>IF(COLUMNS(B362:$B362)&gt;1,"",INDEX('NOAA Tides Rangiroa'!$B:$B,MATCH($A362,'NOAA Tides Rangiroa'!$A:$A,0)+COLUMNS(B362:$B362)-1))</f>
        <v>Sat</v>
      </c>
      <c r="C362" s="85">
        <f>IF(COLUMNS($C362:C362)&gt;$K362*2,"",INDEX('NOAA Tides Rangiroa'!$C:$C,MATCH($A362,'NOAA Tides Rangiroa'!$A:$A,0)+1-1))</f>
        <v>0.12361111111111112</v>
      </c>
      <c r="D362" s="85" t="str">
        <f>IF(COLUMNS($C362:D362)&gt;$K362*2,"",INDEX('NOAA Tides Rangiroa'!$D:$D,MATCH($A362,'NOAA Tides Rangiroa'!$A:$A,0)+1-1))</f>
        <v>L</v>
      </c>
      <c r="E362" s="85">
        <f>IF(COLUMNS($C362:E362)&gt;$K362*2,"",INDEX('NOAA Tides Rangiroa'!$C:$C,MATCH($A362,'NOAA Tides Rangiroa'!$A:$A,0)+2-1))</f>
        <v>0.3861111111111111</v>
      </c>
      <c r="F362" s="85" t="str">
        <f>IF(COLUMNS($C362:F362)&gt;$K362*2,"",INDEX('NOAA Tides Rangiroa'!$D:$D,MATCH($A362,'NOAA Tides Rangiroa'!$A:$A,0)+2-1))</f>
        <v>H</v>
      </c>
      <c r="G362" s="85">
        <f>IF(COLUMNS($C362:G362)&gt;$K362*2,"",INDEX('NOAA Tides Rangiroa'!$C:$C,MATCH($A362,'NOAA Tides Rangiroa'!$A:$A,0)+3-1))</f>
        <v>0.6451388888888888</v>
      </c>
      <c r="H362" s="85" t="str">
        <f>IF(COLUMNS($C362:H362)&gt;$K362*2,"",INDEX('NOAA Tides Rangiroa'!$D:$D,MATCH($A362,'NOAA Tides Rangiroa'!$A:$A,0)+3-1))</f>
        <v>L</v>
      </c>
      <c r="I362" s="85">
        <f>IF(COLUMNS($C362:I362)&gt;$K362*2,"",INDEX('NOAA Tides Rangiroa'!$C:$C,MATCH($A362,'NOAA Tides Rangiroa'!$A:$A,0)+4-1))</f>
        <v>0.9</v>
      </c>
      <c r="J362" s="85" t="str">
        <f>IF(COLUMNS($C362:J362)&gt;$K362*2,"",INDEX('NOAA Tides Rangiroa'!$D:$D,MATCH($A362,'NOAA Tides Rangiroa'!$A:$A,0)+4-1))</f>
        <v>H</v>
      </c>
      <c r="K362" s="84">
        <f>COUNTIF('NOAA Tides Rangiroa'!A:A,A362)</f>
        <v>4</v>
      </c>
    </row>
    <row r="363" spans="1:11" ht="12.75">
      <c r="A363" s="18">
        <v>42001</v>
      </c>
      <c r="B363" s="85" t="str">
        <f>IF(COLUMNS(B363:$B363)&gt;1,"",INDEX('NOAA Tides Rangiroa'!$B:$B,MATCH($A363,'NOAA Tides Rangiroa'!$A:$A,0)+COLUMNS(B363:$B363)-1))</f>
        <v>Sun</v>
      </c>
      <c r="C363" s="85">
        <f>IF(COLUMNS($C363:C363)&gt;$K363*2,"",INDEX('NOAA Tides Rangiroa'!$C:$C,MATCH($A363,'NOAA Tides Rangiroa'!$A:$A,0)+1-1))</f>
        <v>0.16597222222222222</v>
      </c>
      <c r="D363" s="85" t="str">
        <f>IF(COLUMNS($C363:D363)&gt;$K363*2,"",INDEX('NOAA Tides Rangiroa'!$D:$D,MATCH($A363,'NOAA Tides Rangiroa'!$A:$A,0)+1-1))</f>
        <v>L</v>
      </c>
      <c r="E363" s="85">
        <f>IF(COLUMNS($C363:E363)&gt;$K363*2,"",INDEX('NOAA Tides Rangiroa'!$C:$C,MATCH($A363,'NOAA Tides Rangiroa'!$A:$A,0)+2-1))</f>
        <v>0.4298611111111111</v>
      </c>
      <c r="F363" s="85" t="str">
        <f>IF(COLUMNS($C363:F363)&gt;$K363*2,"",INDEX('NOAA Tides Rangiroa'!$D:$D,MATCH($A363,'NOAA Tides Rangiroa'!$A:$A,0)+2-1))</f>
        <v>H</v>
      </c>
      <c r="G363" s="85">
        <f>IF(COLUMNS($C363:G363)&gt;$K363*2,"",INDEX('NOAA Tides Rangiroa'!$C:$C,MATCH($A363,'NOAA Tides Rangiroa'!$A:$A,0)+3-1))</f>
        <v>0.6909722222222222</v>
      </c>
      <c r="H363" s="85" t="str">
        <f>IF(COLUMNS($C363:H363)&gt;$K363*2,"",INDEX('NOAA Tides Rangiroa'!$D:$D,MATCH($A363,'NOAA Tides Rangiroa'!$A:$A,0)+3-1))</f>
        <v>L</v>
      </c>
      <c r="I363" s="85">
        <f>IF(COLUMNS($C363:I363)&gt;$K363*2,"",INDEX('NOAA Tides Rangiroa'!$C:$C,MATCH($A363,'NOAA Tides Rangiroa'!$A:$A,0)+4-1))</f>
        <v>0.9444444444444445</v>
      </c>
      <c r="J363" s="85" t="str">
        <f>IF(COLUMNS($C363:J363)&gt;$K363*2,"",INDEX('NOAA Tides Rangiroa'!$D:$D,MATCH($A363,'NOAA Tides Rangiroa'!$A:$A,0)+4-1))</f>
        <v>H</v>
      </c>
      <c r="K363" s="84">
        <f>COUNTIF('NOAA Tides Rangiroa'!A:A,A363)</f>
        <v>4</v>
      </c>
    </row>
    <row r="364" spans="1:11" ht="12.75">
      <c r="A364" s="18">
        <v>42002</v>
      </c>
      <c r="B364" s="85" t="str">
        <f>IF(COLUMNS(B364:$B364)&gt;1,"",INDEX('NOAA Tides Rangiroa'!$B:$B,MATCH($A364,'NOAA Tides Rangiroa'!$A:$A,0)+COLUMNS(B364:$B364)-1))</f>
        <v>Mon</v>
      </c>
      <c r="C364" s="85">
        <f>IF(COLUMNS($C364:C364)&gt;$K364*2,"",INDEX('NOAA Tides Rangiroa'!$C:$C,MATCH($A364,'NOAA Tides Rangiroa'!$A:$A,0)+1-1))</f>
        <v>0.20833333333333334</v>
      </c>
      <c r="D364" s="85" t="str">
        <f>IF(COLUMNS($C364:D364)&gt;$K364*2,"",INDEX('NOAA Tides Rangiroa'!$D:$D,MATCH($A364,'NOAA Tides Rangiroa'!$A:$A,0)+1-1))</f>
        <v>L</v>
      </c>
      <c r="E364" s="85">
        <f>IF(COLUMNS($C364:E364)&gt;$K364*2,"",INDEX('NOAA Tides Rangiroa'!$C:$C,MATCH($A364,'NOAA Tides Rangiroa'!$A:$A,0)+2-1))</f>
        <v>0.47291666666666665</v>
      </c>
      <c r="F364" s="85" t="str">
        <f>IF(COLUMNS($C364:F364)&gt;$K364*2,"",INDEX('NOAA Tides Rangiroa'!$D:$D,MATCH($A364,'NOAA Tides Rangiroa'!$A:$A,0)+2-1))</f>
        <v>H</v>
      </c>
      <c r="G364" s="85">
        <f>IF(COLUMNS($C364:G364)&gt;$K364*2,"",INDEX('NOAA Tides Rangiroa'!$C:$C,MATCH($A364,'NOAA Tides Rangiroa'!$A:$A,0)+3-1))</f>
        <v>0.7361111111111112</v>
      </c>
      <c r="H364" s="85" t="str">
        <f>IF(COLUMNS($C364:H364)&gt;$K364*2,"",INDEX('NOAA Tides Rangiroa'!$D:$D,MATCH($A364,'NOAA Tides Rangiroa'!$A:$A,0)+3-1))</f>
        <v>L</v>
      </c>
      <c r="I364" s="85">
        <f>IF(COLUMNS($C364:I364)&gt;$K364*2,"",INDEX('NOAA Tides Rangiroa'!$C:$C,MATCH($A364,'NOAA Tides Rangiroa'!$A:$A,0)+4-1))</f>
        <v>0.9881944444444444</v>
      </c>
      <c r="J364" s="85" t="str">
        <f>IF(COLUMNS($C364:J364)&gt;$K364*2,"",INDEX('NOAA Tides Rangiroa'!$D:$D,MATCH($A364,'NOAA Tides Rangiroa'!$A:$A,0)+4-1))</f>
        <v>H</v>
      </c>
      <c r="K364" s="84">
        <f>COUNTIF('NOAA Tides Rangiroa'!A:A,A364)</f>
        <v>4</v>
      </c>
    </row>
    <row r="365" spans="1:11" ht="12.75">
      <c r="A365" s="18">
        <v>42003</v>
      </c>
      <c r="B365" s="85" t="str">
        <f>IF(COLUMNS(B365:$B365)&gt;1,"",INDEX('NOAA Tides Rangiroa'!$B:$B,MATCH($A365,'NOAA Tides Rangiroa'!$A:$A,0)+COLUMNS(B365:$B365)-1))</f>
        <v>Tue</v>
      </c>
      <c r="C365" s="85">
        <f>IF(COLUMNS($C365:C365)&gt;$K365*2,"",INDEX('NOAA Tides Rangiroa'!$C:$C,MATCH($A365,'NOAA Tides Rangiroa'!$A:$A,0)+1-1))</f>
        <v>0.24861111111111112</v>
      </c>
      <c r="D365" s="85" t="str">
        <f>IF(COLUMNS($C365:D365)&gt;$K365*2,"",INDEX('NOAA Tides Rangiroa'!$D:$D,MATCH($A365,'NOAA Tides Rangiroa'!$A:$A,0)+1-1))</f>
        <v>L</v>
      </c>
      <c r="E365" s="85">
        <f>IF(COLUMNS($C365:E365)&gt;$K365*2,"",INDEX('NOAA Tides Rangiroa'!$C:$C,MATCH($A365,'NOAA Tides Rangiroa'!$A:$A,0)+2-1))</f>
        <v>0.5125000000000001</v>
      </c>
      <c r="F365" s="85" t="str">
        <f>IF(COLUMNS($C365:F365)&gt;$K365*2,"",INDEX('NOAA Tides Rangiroa'!$D:$D,MATCH($A365,'NOAA Tides Rangiroa'!$A:$A,0)+2-1))</f>
        <v>H</v>
      </c>
      <c r="G365" s="85">
        <f>IF(COLUMNS($C365:G365)&gt;$K365*2,"",INDEX('NOAA Tides Rangiroa'!$C:$C,MATCH($A365,'NOAA Tides Rangiroa'!$A:$A,0)+3-1))</f>
        <v>0.7770833333333332</v>
      </c>
      <c r="H365" s="85" t="str">
        <f>IF(COLUMNS($C365:H365)&gt;$K365*2,"",INDEX('NOAA Tides Rangiroa'!$D:$D,MATCH($A365,'NOAA Tides Rangiroa'!$A:$A,0)+3-1))</f>
        <v>L</v>
      </c>
      <c r="I365" s="85" t="str">
        <f>IF(COLUMNS($C365:I365)&gt;$K365*2,"",INDEX('NOAA Tides Rangiroa'!$C:$C,MATCH($A365,'NOAA Tides Rangiroa'!$A:$A,0)+4-1))</f>
        <v/>
      </c>
      <c r="J365" s="85" t="str">
        <f>IF(COLUMNS($C365:J365)&gt;$K365*2,"",INDEX('NOAA Tides Rangiroa'!$D:$D,MATCH($A365,'NOAA Tides Rangiroa'!$A:$A,0)+4-1))</f>
        <v/>
      </c>
      <c r="K365" s="84">
        <f>COUNTIF('NOAA Tides Rangiroa'!A:A,A365)</f>
        <v>3</v>
      </c>
    </row>
    <row r="366" spans="1:11" ht="12.75">
      <c r="A366" s="18">
        <v>42004</v>
      </c>
      <c r="B366" s="85" t="str">
        <f>IF(COLUMNS(B366:$B366)&gt;1,"",INDEX('NOAA Tides Rangiroa'!$B:$B,MATCH($A366,'NOAA Tides Rangiroa'!$A:$A,0)+COLUMNS(B366:$B366)-1))</f>
        <v>Wed</v>
      </c>
      <c r="C366" s="85">
        <f>IF(COLUMNS($C366:C366)&gt;$K366*2,"",INDEX('NOAA Tides Rangiroa'!$C:$C,MATCH($A366,'NOAA Tides Rangiroa'!$A:$A,0)+1-1))</f>
        <v>0.02847222222222222</v>
      </c>
      <c r="D366" s="85" t="str">
        <f>IF(COLUMNS($C366:D366)&gt;$K366*2,"",INDEX('NOAA Tides Rangiroa'!$D:$D,MATCH($A366,'NOAA Tides Rangiroa'!$A:$A,0)+1-1))</f>
        <v>H</v>
      </c>
      <c r="E366" s="85">
        <f>IF(COLUMNS($C366:E366)&gt;$K366*2,"",INDEX('NOAA Tides Rangiroa'!$C:$C,MATCH($A366,'NOAA Tides Rangiroa'!$A:$A,0)+2-1))</f>
        <v>0.28611111111111115</v>
      </c>
      <c r="F366" s="85" t="str">
        <f>IF(COLUMNS($C366:F366)&gt;$K366*2,"",INDEX('NOAA Tides Rangiroa'!$D:$D,MATCH($A366,'NOAA Tides Rangiroa'!$A:$A,0)+2-1))</f>
        <v>L</v>
      </c>
      <c r="G366" s="85">
        <f>IF(COLUMNS($C366:G366)&gt;$K366*2,"",INDEX('NOAA Tides Rangiroa'!$C:$C,MATCH($A366,'NOAA Tides Rangiroa'!$A:$A,0)+3-1))</f>
        <v>0.5493055555555556</v>
      </c>
      <c r="H366" s="85" t="str">
        <f>IF(COLUMNS($C366:H366)&gt;$K366*2,"",INDEX('NOAA Tides Rangiroa'!$D:$D,MATCH($A366,'NOAA Tides Rangiroa'!$A:$A,0)+3-1))</f>
        <v>H</v>
      </c>
      <c r="I366" s="85">
        <f>IF(COLUMNS($C366:I366)&gt;$K366*2,"",INDEX('NOAA Tides Rangiroa'!$C:$C,MATCH($A366,'NOAA Tides Rangiroa'!$A:$A,0)+4-1))</f>
        <v>0.8152777777777778</v>
      </c>
      <c r="J366" s="85" t="str">
        <f>IF(COLUMNS($C366:J366)&gt;$K366*2,"",INDEX('NOAA Tides Rangiroa'!$D:$D,MATCH($A366,'NOAA Tides Rangiroa'!$A:$A,0)+4-1))</f>
        <v>L</v>
      </c>
      <c r="K366" s="84">
        <f>COUNTIF('NOAA Tides Rangiroa'!A:A,A366)</f>
        <v>4</v>
      </c>
    </row>
  </sheetData>
  <hyperlinks>
    <hyperlink ref="M6" location="Guestimator!A1" display="Back to Guestimator"/>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1"/>
  <sheetViews>
    <sheetView workbookViewId="0" topLeftCell="A1">
      <selection activeCell="C311" sqref="C311"/>
    </sheetView>
  </sheetViews>
  <sheetFormatPr defaultColWidth="8.8515625" defaultRowHeight="12.75"/>
  <cols>
    <col min="1" max="1" width="10.140625" style="0" bestFit="1" customWidth="1"/>
    <col min="6" max="6" width="10.140625" style="18" bestFit="1" customWidth="1"/>
    <col min="7" max="7" width="5.140625" style="18" bestFit="1" customWidth="1"/>
    <col min="8" max="8" width="5.8515625" style="0" bestFit="1" customWidth="1"/>
    <col min="9" max="9" width="10.00390625" style="0" bestFit="1" customWidth="1"/>
    <col min="10" max="10" width="4.421875" style="0" bestFit="1" customWidth="1"/>
    <col min="11" max="11" width="10.00390625" style="0" bestFit="1" customWidth="1"/>
    <col min="12" max="12" width="4.421875" style="0" bestFit="1" customWidth="1"/>
    <col min="13" max="13" width="9.8515625" style="0" bestFit="1" customWidth="1"/>
    <col min="14" max="14" width="4.421875" style="0" bestFit="1" customWidth="1"/>
    <col min="15" max="15" width="9.8515625" style="0" bestFit="1" customWidth="1"/>
    <col min="16" max="16" width="4.421875" style="0" bestFit="1" customWidth="1"/>
  </cols>
  <sheetData>
    <row r="1" spans="1:4" ht="12.75">
      <c r="A1" t="s">
        <v>244</v>
      </c>
      <c r="B1" t="s">
        <v>97</v>
      </c>
      <c r="C1" t="s">
        <v>57</v>
      </c>
      <c r="D1" t="s">
        <v>245</v>
      </c>
    </row>
    <row r="2" spans="1:20" ht="12.75">
      <c r="A2" s="18">
        <v>41640</v>
      </c>
      <c r="B2" t="s">
        <v>94</v>
      </c>
      <c r="C2" s="20">
        <v>0.1708333333333333</v>
      </c>
      <c r="D2" t="s">
        <v>88</v>
      </c>
      <c r="T2" s="83"/>
    </row>
    <row r="3" spans="1:4" ht="12.75">
      <c r="A3" s="18">
        <v>41640</v>
      </c>
      <c r="B3" t="s">
        <v>94</v>
      </c>
      <c r="C3" s="20">
        <v>0.425</v>
      </c>
      <c r="D3" t="s">
        <v>89</v>
      </c>
    </row>
    <row r="4" spans="1:6" ht="12.75">
      <c r="A4" s="18">
        <v>41640</v>
      </c>
      <c r="B4" t="s">
        <v>94</v>
      </c>
      <c r="C4" s="20">
        <v>0.6847222222222222</v>
      </c>
      <c r="D4" t="s">
        <v>88</v>
      </c>
      <c r="F4" t="s">
        <v>236</v>
      </c>
    </row>
    <row r="5" spans="1:6" ht="12.75">
      <c r="A5" s="18">
        <v>41640</v>
      </c>
      <c r="B5" t="s">
        <v>94</v>
      </c>
      <c r="C5" s="20">
        <v>0.9534722222222222</v>
      </c>
      <c r="D5" t="s">
        <v>89</v>
      </c>
      <c r="F5" s="77" t="s">
        <v>203</v>
      </c>
    </row>
    <row r="6" spans="1:4" ht="12.75">
      <c r="A6" s="18">
        <v>41641</v>
      </c>
      <c r="B6" t="s">
        <v>95</v>
      </c>
      <c r="C6" s="20">
        <v>0.20902777777777778</v>
      </c>
      <c r="D6" t="s">
        <v>88</v>
      </c>
    </row>
    <row r="7" spans="1:4" ht="12.75">
      <c r="A7" s="18">
        <v>41641</v>
      </c>
      <c r="B7" t="s">
        <v>95</v>
      </c>
      <c r="C7" s="20">
        <v>0.46388888888888885</v>
      </c>
      <c r="D7" t="s">
        <v>89</v>
      </c>
    </row>
    <row r="8" spans="1:6" ht="12.75">
      <c r="A8" s="18">
        <v>41641</v>
      </c>
      <c r="B8" t="s">
        <v>95</v>
      </c>
      <c r="C8" s="20">
        <v>0.7229166666666668</v>
      </c>
      <c r="D8" t="s">
        <v>88</v>
      </c>
      <c r="F8" s="18" t="s">
        <v>250</v>
      </c>
    </row>
    <row r="9" spans="1:6" ht="12.75">
      <c r="A9" s="18">
        <v>41641</v>
      </c>
      <c r="B9" t="s">
        <v>95</v>
      </c>
      <c r="C9" s="20">
        <v>0.9923611111111111</v>
      </c>
      <c r="D9" t="s">
        <v>89</v>
      </c>
      <c r="F9" s="18" t="s">
        <v>251</v>
      </c>
    </row>
    <row r="10" spans="1:4" ht="12.75">
      <c r="A10" s="18">
        <v>41642</v>
      </c>
      <c r="B10" t="s">
        <v>87</v>
      </c>
      <c r="C10" s="20">
        <v>0.24861111111111112</v>
      </c>
      <c r="D10" t="s">
        <v>88</v>
      </c>
    </row>
    <row r="11" spans="1:4" ht="12.75">
      <c r="A11" s="18">
        <v>41642</v>
      </c>
      <c r="B11" t="s">
        <v>87</v>
      </c>
      <c r="C11" s="20">
        <v>0.5041666666666667</v>
      </c>
      <c r="D11" t="s">
        <v>89</v>
      </c>
    </row>
    <row r="12" spans="1:4" ht="12.75">
      <c r="A12" s="18">
        <v>41642</v>
      </c>
      <c r="B12" t="s">
        <v>87</v>
      </c>
      <c r="C12" s="20">
        <v>0.7625000000000001</v>
      </c>
      <c r="D12" t="s">
        <v>88</v>
      </c>
    </row>
    <row r="13" spans="1:4" ht="12.75">
      <c r="A13" s="18">
        <v>41643</v>
      </c>
      <c r="B13" t="s">
        <v>90</v>
      </c>
      <c r="C13" s="20">
        <v>0.03194444444444445</v>
      </c>
      <c r="D13" t="s">
        <v>89</v>
      </c>
    </row>
    <row r="14" spans="1:4" ht="12.75">
      <c r="A14" s="18">
        <v>41643</v>
      </c>
      <c r="B14" t="s">
        <v>90</v>
      </c>
      <c r="C14" s="20">
        <v>0.2902777777777778</v>
      </c>
      <c r="D14" t="s">
        <v>88</v>
      </c>
    </row>
    <row r="15" spans="1:4" ht="12.75">
      <c r="A15" s="18">
        <v>41643</v>
      </c>
      <c r="B15" t="s">
        <v>90</v>
      </c>
      <c r="C15" s="20">
        <v>0.5458333333333333</v>
      </c>
      <c r="D15" t="s">
        <v>89</v>
      </c>
    </row>
    <row r="16" spans="1:4" ht="12.75">
      <c r="A16" s="18">
        <v>41643</v>
      </c>
      <c r="B16" t="s">
        <v>90</v>
      </c>
      <c r="C16" s="20">
        <v>0.8041666666666667</v>
      </c>
      <c r="D16" t="s">
        <v>88</v>
      </c>
    </row>
    <row r="17" spans="1:4" ht="12.75">
      <c r="A17" s="18">
        <v>41644</v>
      </c>
      <c r="B17" t="s">
        <v>91</v>
      </c>
      <c r="C17" s="20">
        <v>0.07222222222222223</v>
      </c>
      <c r="D17" t="s">
        <v>89</v>
      </c>
    </row>
    <row r="18" spans="1:4" ht="12.75">
      <c r="A18" s="18">
        <v>41644</v>
      </c>
      <c r="B18" t="s">
        <v>91</v>
      </c>
      <c r="C18" s="20">
        <v>0.3326388888888889</v>
      </c>
      <c r="D18" t="s">
        <v>88</v>
      </c>
    </row>
    <row r="19" spans="1:4" ht="12.75">
      <c r="A19" s="18">
        <v>41644</v>
      </c>
      <c r="B19" t="s">
        <v>91</v>
      </c>
      <c r="C19" s="20">
        <v>0.5902777777777778</v>
      </c>
      <c r="D19" t="s">
        <v>89</v>
      </c>
    </row>
    <row r="20" spans="1:4" ht="12.75">
      <c r="A20" s="18">
        <v>41644</v>
      </c>
      <c r="B20" t="s">
        <v>91</v>
      </c>
      <c r="C20" s="20">
        <v>0.8465277777777778</v>
      </c>
      <c r="D20" t="s">
        <v>88</v>
      </c>
    </row>
    <row r="21" spans="1:4" ht="12.75">
      <c r="A21" s="18">
        <v>41645</v>
      </c>
      <c r="B21" t="s">
        <v>92</v>
      </c>
      <c r="C21" s="20">
        <v>0.11458333333333333</v>
      </c>
      <c r="D21" t="s">
        <v>89</v>
      </c>
    </row>
    <row r="22" spans="1:4" ht="12.75">
      <c r="A22" s="18">
        <v>41645</v>
      </c>
      <c r="B22" t="s">
        <v>92</v>
      </c>
      <c r="C22" s="20">
        <v>0.3770833333333334</v>
      </c>
      <c r="D22" t="s">
        <v>88</v>
      </c>
    </row>
    <row r="23" spans="1:4" ht="12.75">
      <c r="A23" s="18">
        <v>41645</v>
      </c>
      <c r="B23" t="s">
        <v>92</v>
      </c>
      <c r="C23" s="20">
        <v>0.6361111111111112</v>
      </c>
      <c r="D23" t="s">
        <v>89</v>
      </c>
    </row>
    <row r="24" spans="1:4" ht="12.75">
      <c r="A24" s="18">
        <v>41645</v>
      </c>
      <c r="B24" t="s">
        <v>92</v>
      </c>
      <c r="C24" s="20">
        <v>0.8909722222222222</v>
      </c>
      <c r="D24" t="s">
        <v>88</v>
      </c>
    </row>
    <row r="25" spans="1:4" ht="12.75">
      <c r="A25" s="18">
        <v>41646</v>
      </c>
      <c r="B25" t="s">
        <v>93</v>
      </c>
      <c r="C25" s="20">
        <v>0.15763888888888888</v>
      </c>
      <c r="D25" t="s">
        <v>89</v>
      </c>
    </row>
    <row r="26" spans="1:4" ht="12.75">
      <c r="A26" s="18">
        <v>41646</v>
      </c>
      <c r="B26" t="s">
        <v>93</v>
      </c>
      <c r="C26" s="20">
        <v>0.4215277777777778</v>
      </c>
      <c r="D26" t="s">
        <v>88</v>
      </c>
    </row>
    <row r="27" spans="1:4" ht="12.75">
      <c r="A27" s="18">
        <v>41646</v>
      </c>
      <c r="B27" t="s">
        <v>93</v>
      </c>
      <c r="C27" s="20">
        <v>0.6826388888888889</v>
      </c>
      <c r="D27" t="s">
        <v>89</v>
      </c>
    </row>
    <row r="28" spans="1:4" ht="12.75">
      <c r="A28" s="18">
        <v>41646</v>
      </c>
      <c r="B28" t="s">
        <v>93</v>
      </c>
      <c r="C28" s="20">
        <v>0.936111111111111</v>
      </c>
      <c r="D28" t="s">
        <v>88</v>
      </c>
    </row>
    <row r="29" spans="1:4" ht="12.75">
      <c r="A29" s="18">
        <v>41647</v>
      </c>
      <c r="B29" t="s">
        <v>94</v>
      </c>
      <c r="C29" s="20">
        <v>0.19999999999999998</v>
      </c>
      <c r="D29" t="s">
        <v>89</v>
      </c>
    </row>
    <row r="30" spans="1:4" ht="12.75">
      <c r="A30" s="18">
        <v>41647</v>
      </c>
      <c r="B30" t="s">
        <v>94</v>
      </c>
      <c r="C30" s="20">
        <v>0.46458333333333335</v>
      </c>
      <c r="D30" t="s">
        <v>88</v>
      </c>
    </row>
    <row r="31" spans="1:4" ht="12.75">
      <c r="A31" s="18">
        <v>41647</v>
      </c>
      <c r="B31" t="s">
        <v>94</v>
      </c>
      <c r="C31" s="20">
        <v>0.7277777777777777</v>
      </c>
      <c r="D31" t="s">
        <v>89</v>
      </c>
    </row>
    <row r="32" spans="1:4" ht="12.75">
      <c r="A32" s="18">
        <v>41647</v>
      </c>
      <c r="B32" t="s">
        <v>94</v>
      </c>
      <c r="C32" s="20">
        <v>0.9791666666666666</v>
      </c>
      <c r="D32" t="s">
        <v>88</v>
      </c>
    </row>
    <row r="33" spans="1:4" ht="12.75">
      <c r="A33" s="18">
        <v>41648</v>
      </c>
      <c r="B33" t="s">
        <v>95</v>
      </c>
      <c r="C33" s="20">
        <v>0.23958333333333334</v>
      </c>
      <c r="D33" t="s">
        <v>89</v>
      </c>
    </row>
    <row r="34" spans="1:4" ht="12.75">
      <c r="A34" s="18">
        <v>41648</v>
      </c>
      <c r="B34" t="s">
        <v>95</v>
      </c>
      <c r="C34" s="20">
        <v>0.5041666666666667</v>
      </c>
      <c r="D34" t="s">
        <v>88</v>
      </c>
    </row>
    <row r="35" spans="1:4" ht="12.75">
      <c r="A35" s="18">
        <v>41648</v>
      </c>
      <c r="B35" t="s">
        <v>95</v>
      </c>
      <c r="C35" s="20">
        <v>0.7680555555555556</v>
      </c>
      <c r="D35" t="s">
        <v>89</v>
      </c>
    </row>
    <row r="36" spans="1:4" ht="12.75">
      <c r="A36" s="18">
        <v>41649</v>
      </c>
      <c r="B36" t="s">
        <v>87</v>
      </c>
      <c r="C36" s="20">
        <v>0.018055555555555557</v>
      </c>
      <c r="D36" t="s">
        <v>88</v>
      </c>
    </row>
    <row r="37" spans="1:4" ht="12.75">
      <c r="A37" s="18">
        <v>41649</v>
      </c>
      <c r="B37" t="s">
        <v>87</v>
      </c>
      <c r="C37" s="20">
        <v>0.27569444444444446</v>
      </c>
      <c r="D37" t="s">
        <v>89</v>
      </c>
    </row>
    <row r="38" spans="1:4" ht="12.75">
      <c r="A38" s="18">
        <v>41649</v>
      </c>
      <c r="B38" t="s">
        <v>87</v>
      </c>
      <c r="C38" s="20">
        <v>0.5388888888888889</v>
      </c>
      <c r="D38" t="s">
        <v>88</v>
      </c>
    </row>
    <row r="39" spans="1:4" ht="12.75">
      <c r="A39" s="18">
        <v>41649</v>
      </c>
      <c r="B39" t="s">
        <v>87</v>
      </c>
      <c r="C39" s="20">
        <v>0.8041666666666667</v>
      </c>
      <c r="D39" t="s">
        <v>89</v>
      </c>
    </row>
    <row r="40" spans="1:4" ht="12.75">
      <c r="A40" s="18">
        <v>41650</v>
      </c>
      <c r="B40" t="s">
        <v>90</v>
      </c>
      <c r="C40" s="20">
        <v>0.05277777777777778</v>
      </c>
      <c r="D40" t="s">
        <v>88</v>
      </c>
    </row>
    <row r="41" spans="1:4" ht="12.75">
      <c r="A41" s="18">
        <v>41650</v>
      </c>
      <c r="B41" t="s">
        <v>90</v>
      </c>
      <c r="C41" s="20">
        <v>0.3076388888888889</v>
      </c>
      <c r="D41" t="s">
        <v>89</v>
      </c>
    </row>
    <row r="42" spans="1:4" ht="12.75">
      <c r="A42" s="18">
        <v>41650</v>
      </c>
      <c r="B42" t="s">
        <v>90</v>
      </c>
      <c r="C42" s="20">
        <v>0.5701388888888889</v>
      </c>
      <c r="D42" t="s">
        <v>88</v>
      </c>
    </row>
    <row r="43" spans="1:4" ht="12.75">
      <c r="A43" s="18">
        <v>41650</v>
      </c>
      <c r="B43" t="s">
        <v>90</v>
      </c>
      <c r="C43" s="20">
        <v>0.8354166666666667</v>
      </c>
      <c r="D43" t="s">
        <v>89</v>
      </c>
    </row>
    <row r="44" spans="1:4" ht="12.75">
      <c r="A44" s="18">
        <v>41651</v>
      </c>
      <c r="B44" t="s">
        <v>91</v>
      </c>
      <c r="C44" s="20">
        <v>0.08333333333333333</v>
      </c>
      <c r="D44" t="s">
        <v>88</v>
      </c>
    </row>
    <row r="45" spans="1:4" ht="12.75">
      <c r="A45" s="18">
        <v>41651</v>
      </c>
      <c r="B45" t="s">
        <v>91</v>
      </c>
      <c r="C45" s="20">
        <v>0.3361111111111111</v>
      </c>
      <c r="D45" t="s">
        <v>89</v>
      </c>
    </row>
    <row r="46" spans="1:4" ht="12.75">
      <c r="A46" s="18">
        <v>41651</v>
      </c>
      <c r="B46" t="s">
        <v>91</v>
      </c>
      <c r="C46" s="20">
        <v>0.5979166666666667</v>
      </c>
      <c r="D46" t="s">
        <v>88</v>
      </c>
    </row>
    <row r="47" spans="1:4" ht="12.75">
      <c r="A47" s="18">
        <v>41651</v>
      </c>
      <c r="B47" t="s">
        <v>91</v>
      </c>
      <c r="C47" s="20">
        <v>0.8631944444444444</v>
      </c>
      <c r="D47" t="s">
        <v>89</v>
      </c>
    </row>
    <row r="48" spans="1:4" ht="12.75">
      <c r="A48" s="18">
        <v>41652</v>
      </c>
      <c r="B48" t="s">
        <v>92</v>
      </c>
      <c r="C48" s="20">
        <v>0.11041666666666666</v>
      </c>
      <c r="D48" t="s">
        <v>88</v>
      </c>
    </row>
    <row r="49" spans="1:4" ht="12.75">
      <c r="A49" s="18">
        <v>41652</v>
      </c>
      <c r="B49" t="s">
        <v>92</v>
      </c>
      <c r="C49" s="20">
        <v>0.36180555555555555</v>
      </c>
      <c r="D49" t="s">
        <v>89</v>
      </c>
    </row>
    <row r="50" spans="1:4" ht="12.75">
      <c r="A50" s="18">
        <v>41652</v>
      </c>
      <c r="B50" t="s">
        <v>92</v>
      </c>
      <c r="C50" s="20">
        <v>0.6236111111111111</v>
      </c>
      <c r="D50" t="s">
        <v>88</v>
      </c>
    </row>
    <row r="51" spans="1:4" ht="12.75">
      <c r="A51" s="18">
        <v>41652</v>
      </c>
      <c r="B51" t="s">
        <v>92</v>
      </c>
      <c r="C51" s="20">
        <v>0.8881944444444444</v>
      </c>
      <c r="D51" t="s">
        <v>89</v>
      </c>
    </row>
    <row r="52" spans="1:4" ht="12.75">
      <c r="A52" s="18">
        <v>41653</v>
      </c>
      <c r="B52" t="s">
        <v>93</v>
      </c>
      <c r="C52" s="20">
        <v>0.13541666666666666</v>
      </c>
      <c r="D52" t="s">
        <v>88</v>
      </c>
    </row>
    <row r="53" spans="1:4" ht="12.75">
      <c r="A53" s="18">
        <v>41653</v>
      </c>
      <c r="B53" t="s">
        <v>93</v>
      </c>
      <c r="C53" s="20">
        <v>0.38680555555555557</v>
      </c>
      <c r="D53" t="s">
        <v>89</v>
      </c>
    </row>
    <row r="54" spans="1:4" ht="12.75">
      <c r="A54" s="18">
        <v>41653</v>
      </c>
      <c r="B54" t="s">
        <v>93</v>
      </c>
      <c r="C54" s="20">
        <v>0.6479166666666667</v>
      </c>
      <c r="D54" t="s">
        <v>88</v>
      </c>
    </row>
    <row r="55" spans="1:4" ht="12.75">
      <c r="A55" s="18">
        <v>41653</v>
      </c>
      <c r="B55" t="s">
        <v>93</v>
      </c>
      <c r="C55" s="20">
        <v>0.9131944444444445</v>
      </c>
      <c r="D55" t="s">
        <v>89</v>
      </c>
    </row>
    <row r="56" spans="1:4" ht="12.75">
      <c r="A56" s="18">
        <v>41654</v>
      </c>
      <c r="B56" t="s">
        <v>94</v>
      </c>
      <c r="C56" s="20">
        <v>0.16041666666666668</v>
      </c>
      <c r="D56" t="s">
        <v>88</v>
      </c>
    </row>
    <row r="57" spans="1:4" ht="12.75">
      <c r="A57" s="18">
        <v>41654</v>
      </c>
      <c r="B57" t="s">
        <v>94</v>
      </c>
      <c r="C57" s="20">
        <v>0.41111111111111115</v>
      </c>
      <c r="D57" t="s">
        <v>89</v>
      </c>
    </row>
    <row r="58" spans="1:4" ht="12.75">
      <c r="A58" s="18">
        <v>41654</v>
      </c>
      <c r="B58" t="s">
        <v>94</v>
      </c>
      <c r="C58" s="20">
        <v>0.6729166666666666</v>
      </c>
      <c r="D58" t="s">
        <v>88</v>
      </c>
    </row>
    <row r="59" spans="1:4" ht="12.75">
      <c r="A59" s="18">
        <v>41654</v>
      </c>
      <c r="B59" t="s">
        <v>94</v>
      </c>
      <c r="C59" s="20">
        <v>0.9381944444444444</v>
      </c>
      <c r="D59" t="s">
        <v>89</v>
      </c>
    </row>
    <row r="60" spans="1:4" ht="12.75">
      <c r="A60" s="18">
        <v>41655</v>
      </c>
      <c r="B60" t="s">
        <v>95</v>
      </c>
      <c r="C60" s="20">
        <v>0.18611111111111112</v>
      </c>
      <c r="D60" t="s">
        <v>88</v>
      </c>
    </row>
    <row r="61" spans="1:4" ht="12.75">
      <c r="A61" s="18">
        <v>41655</v>
      </c>
      <c r="B61" t="s">
        <v>95</v>
      </c>
      <c r="C61" s="20">
        <v>0.4368055555555555</v>
      </c>
      <c r="D61" t="s">
        <v>89</v>
      </c>
    </row>
    <row r="62" spans="1:4" ht="12.75">
      <c r="A62" s="18">
        <v>41655</v>
      </c>
      <c r="B62" t="s">
        <v>95</v>
      </c>
      <c r="C62" s="20">
        <v>0.6979166666666666</v>
      </c>
      <c r="D62" t="s">
        <v>88</v>
      </c>
    </row>
    <row r="63" spans="1:4" ht="12.75">
      <c r="A63" s="18">
        <v>41655</v>
      </c>
      <c r="B63" t="s">
        <v>95</v>
      </c>
      <c r="C63" s="20">
        <v>0.9631944444444445</v>
      </c>
      <c r="D63" t="s">
        <v>89</v>
      </c>
    </row>
    <row r="64" spans="1:4" ht="12.75">
      <c r="A64" s="18">
        <v>41656</v>
      </c>
      <c r="B64" t="s">
        <v>87</v>
      </c>
      <c r="C64" s="20">
        <v>0.2125</v>
      </c>
      <c r="D64" t="s">
        <v>88</v>
      </c>
    </row>
    <row r="65" spans="1:4" ht="12.75">
      <c r="A65" s="18">
        <v>41656</v>
      </c>
      <c r="B65" t="s">
        <v>87</v>
      </c>
      <c r="C65" s="20">
        <v>0.46319444444444446</v>
      </c>
      <c r="D65" t="s">
        <v>89</v>
      </c>
    </row>
    <row r="66" spans="1:4" ht="12.75">
      <c r="A66" s="18">
        <v>41656</v>
      </c>
      <c r="B66" t="s">
        <v>87</v>
      </c>
      <c r="C66" s="20">
        <v>0.7236111111111111</v>
      </c>
      <c r="D66" t="s">
        <v>88</v>
      </c>
    </row>
    <row r="67" spans="1:4" ht="12.75">
      <c r="A67" s="18">
        <v>41656</v>
      </c>
      <c r="B67" t="s">
        <v>87</v>
      </c>
      <c r="C67" s="20">
        <v>0.9895833333333334</v>
      </c>
      <c r="D67" t="s">
        <v>89</v>
      </c>
    </row>
    <row r="68" spans="1:4" ht="12.75">
      <c r="A68" s="18">
        <v>41657</v>
      </c>
      <c r="B68" t="s">
        <v>90</v>
      </c>
      <c r="C68" s="20">
        <v>0.23958333333333334</v>
      </c>
      <c r="D68" t="s">
        <v>88</v>
      </c>
    </row>
    <row r="69" spans="1:4" ht="12.75">
      <c r="A69" s="18">
        <v>41657</v>
      </c>
      <c r="B69" t="s">
        <v>90</v>
      </c>
      <c r="C69" s="20">
        <v>0.4909722222222222</v>
      </c>
      <c r="D69" t="s">
        <v>89</v>
      </c>
    </row>
    <row r="70" spans="1:4" ht="12.75">
      <c r="A70" s="18">
        <v>41657</v>
      </c>
      <c r="B70" t="s">
        <v>90</v>
      </c>
      <c r="C70" s="20">
        <v>0.7506944444444444</v>
      </c>
      <c r="D70" t="s">
        <v>88</v>
      </c>
    </row>
    <row r="71" spans="1:4" ht="12.75">
      <c r="A71" s="18">
        <v>41658</v>
      </c>
      <c r="B71" t="s">
        <v>91</v>
      </c>
      <c r="C71" s="20">
        <v>0.016666666666666666</v>
      </c>
      <c r="D71" t="s">
        <v>89</v>
      </c>
    </row>
    <row r="72" spans="1:4" ht="12.75">
      <c r="A72" s="18">
        <v>41658</v>
      </c>
      <c r="B72" t="s">
        <v>91</v>
      </c>
      <c r="C72" s="20">
        <v>0.26805555555555555</v>
      </c>
      <c r="D72" t="s">
        <v>88</v>
      </c>
    </row>
    <row r="73" spans="1:4" ht="12.75">
      <c r="A73" s="18">
        <v>41658</v>
      </c>
      <c r="B73" t="s">
        <v>91</v>
      </c>
      <c r="C73" s="20">
        <v>0.5201388888888888</v>
      </c>
      <c r="D73" t="s">
        <v>89</v>
      </c>
    </row>
    <row r="74" spans="1:4" ht="12.75">
      <c r="A74" s="18">
        <v>41658</v>
      </c>
      <c r="B74" t="s">
        <v>91</v>
      </c>
      <c r="C74" s="20">
        <v>0.7791666666666667</v>
      </c>
      <c r="D74" t="s">
        <v>88</v>
      </c>
    </row>
    <row r="75" spans="1:4" ht="12.75">
      <c r="A75" s="18">
        <v>41659</v>
      </c>
      <c r="B75" t="s">
        <v>92</v>
      </c>
      <c r="C75" s="20">
        <v>0.04513888888888889</v>
      </c>
      <c r="D75" t="s">
        <v>89</v>
      </c>
    </row>
    <row r="76" spans="1:4" ht="12.75">
      <c r="A76" s="18">
        <v>41659</v>
      </c>
      <c r="B76" t="s">
        <v>92</v>
      </c>
      <c r="C76" s="20">
        <v>0.2986111111111111</v>
      </c>
      <c r="D76" t="s">
        <v>88</v>
      </c>
    </row>
    <row r="77" spans="1:4" ht="12.75">
      <c r="A77" s="18">
        <v>41659</v>
      </c>
      <c r="B77" t="s">
        <v>92</v>
      </c>
      <c r="C77" s="20">
        <v>0.5520833333333334</v>
      </c>
      <c r="D77" t="s">
        <v>89</v>
      </c>
    </row>
    <row r="78" spans="1:4" ht="12.75">
      <c r="A78" s="18">
        <v>41659</v>
      </c>
      <c r="B78" t="s">
        <v>92</v>
      </c>
      <c r="C78" s="20">
        <v>0.8097222222222222</v>
      </c>
      <c r="D78" t="s">
        <v>88</v>
      </c>
    </row>
    <row r="79" spans="1:4" ht="12.75">
      <c r="A79" s="18">
        <v>41660</v>
      </c>
      <c r="B79" t="s">
        <v>93</v>
      </c>
      <c r="C79" s="20">
        <v>0.075</v>
      </c>
      <c r="D79" t="s">
        <v>89</v>
      </c>
    </row>
    <row r="80" spans="1:4" ht="12.75">
      <c r="A80" s="18">
        <v>41660</v>
      </c>
      <c r="B80" t="s">
        <v>93</v>
      </c>
      <c r="C80" s="20">
        <v>0.33125</v>
      </c>
      <c r="D80" t="s">
        <v>88</v>
      </c>
    </row>
    <row r="81" spans="1:4" ht="12.75">
      <c r="A81" s="18">
        <v>41660</v>
      </c>
      <c r="B81" t="s">
        <v>93</v>
      </c>
      <c r="C81" s="20">
        <v>0.5881944444444445</v>
      </c>
      <c r="D81" t="s">
        <v>89</v>
      </c>
    </row>
    <row r="82" spans="1:4" ht="12.75">
      <c r="A82" s="18">
        <v>41660</v>
      </c>
      <c r="B82" t="s">
        <v>93</v>
      </c>
      <c r="C82" s="20">
        <v>0.84375</v>
      </c>
      <c r="D82" t="s">
        <v>88</v>
      </c>
    </row>
    <row r="83" spans="1:4" ht="12.75">
      <c r="A83" s="18">
        <v>41661</v>
      </c>
      <c r="B83" t="s">
        <v>94</v>
      </c>
      <c r="C83" s="20">
        <v>0.10833333333333334</v>
      </c>
      <c r="D83" t="s">
        <v>89</v>
      </c>
    </row>
    <row r="84" spans="1:4" ht="12.75">
      <c r="A84" s="18">
        <v>41661</v>
      </c>
      <c r="B84" t="s">
        <v>94</v>
      </c>
      <c r="C84" s="20">
        <v>0.3673611111111111</v>
      </c>
      <c r="D84" t="s">
        <v>88</v>
      </c>
    </row>
    <row r="85" spans="1:4" ht="12.75">
      <c r="A85" s="18">
        <v>41661</v>
      </c>
      <c r="B85" t="s">
        <v>94</v>
      </c>
      <c r="C85" s="20">
        <v>0.6270833333333333</v>
      </c>
      <c r="D85" t="s">
        <v>89</v>
      </c>
    </row>
    <row r="86" spans="1:4" ht="12.75">
      <c r="A86" s="18">
        <v>41661</v>
      </c>
      <c r="B86" t="s">
        <v>94</v>
      </c>
      <c r="C86" s="20">
        <v>0.8826388888888889</v>
      </c>
      <c r="D86" t="s">
        <v>88</v>
      </c>
    </row>
    <row r="87" spans="1:4" ht="12.75">
      <c r="A87" s="18">
        <v>41662</v>
      </c>
      <c r="B87" t="s">
        <v>95</v>
      </c>
      <c r="C87" s="20">
        <v>0.14444444444444446</v>
      </c>
      <c r="D87" t="s">
        <v>89</v>
      </c>
    </row>
    <row r="88" spans="1:4" ht="12.75">
      <c r="A88" s="18">
        <v>41662</v>
      </c>
      <c r="B88" t="s">
        <v>95</v>
      </c>
      <c r="C88" s="20">
        <v>0.4055555555555555</v>
      </c>
      <c r="D88" t="s">
        <v>88</v>
      </c>
    </row>
    <row r="89" spans="1:4" ht="12.75">
      <c r="A89" s="18">
        <v>41662</v>
      </c>
      <c r="B89" t="s">
        <v>95</v>
      </c>
      <c r="C89" s="20">
        <v>0.6701388888888888</v>
      </c>
      <c r="D89" t="s">
        <v>89</v>
      </c>
    </row>
    <row r="90" spans="1:4" ht="12.75">
      <c r="A90" s="18">
        <v>41662</v>
      </c>
      <c r="B90" t="s">
        <v>95</v>
      </c>
      <c r="C90" s="20">
        <v>0.9236111111111112</v>
      </c>
      <c r="D90" t="s">
        <v>88</v>
      </c>
    </row>
    <row r="91" spans="1:4" ht="12.75">
      <c r="A91" s="18">
        <v>41663</v>
      </c>
      <c r="B91" t="s">
        <v>87</v>
      </c>
      <c r="C91" s="20">
        <v>0.18333333333333335</v>
      </c>
      <c r="D91" t="s">
        <v>89</v>
      </c>
    </row>
    <row r="92" spans="1:4" ht="12.75">
      <c r="A92" s="18">
        <v>41663</v>
      </c>
      <c r="B92" t="s">
        <v>87</v>
      </c>
      <c r="C92" s="20">
        <v>0.4458333333333333</v>
      </c>
      <c r="D92" t="s">
        <v>88</v>
      </c>
    </row>
    <row r="93" spans="1:4" ht="12.75">
      <c r="A93" s="18">
        <v>41663</v>
      </c>
      <c r="B93" t="s">
        <v>87</v>
      </c>
      <c r="C93" s="20">
        <v>0.7125</v>
      </c>
      <c r="D93" t="s">
        <v>89</v>
      </c>
    </row>
    <row r="94" spans="1:4" ht="12.75">
      <c r="A94" s="18">
        <v>41663</v>
      </c>
      <c r="B94" t="s">
        <v>87</v>
      </c>
      <c r="C94" s="20">
        <v>0.9659722222222222</v>
      </c>
      <c r="D94" t="s">
        <v>88</v>
      </c>
    </row>
    <row r="95" spans="1:4" ht="12.75">
      <c r="A95" s="18">
        <v>41664</v>
      </c>
      <c r="B95" t="s">
        <v>90</v>
      </c>
      <c r="C95" s="20">
        <v>0.22291666666666665</v>
      </c>
      <c r="D95" t="s">
        <v>89</v>
      </c>
    </row>
    <row r="96" spans="1:4" ht="12.75">
      <c r="A96" s="18">
        <v>41664</v>
      </c>
      <c r="B96" t="s">
        <v>90</v>
      </c>
      <c r="C96" s="20">
        <v>0.48541666666666666</v>
      </c>
      <c r="D96" t="s">
        <v>88</v>
      </c>
    </row>
    <row r="97" spans="1:4" ht="12.75">
      <c r="A97" s="18">
        <v>41664</v>
      </c>
      <c r="B97" t="s">
        <v>90</v>
      </c>
      <c r="C97" s="20">
        <v>0.7541666666666668</v>
      </c>
      <c r="D97" t="s">
        <v>89</v>
      </c>
    </row>
    <row r="98" spans="1:4" ht="12.75">
      <c r="A98" s="18">
        <v>41665</v>
      </c>
      <c r="B98" t="s">
        <v>91</v>
      </c>
      <c r="C98" s="20">
        <v>0.006944444444444444</v>
      </c>
      <c r="D98" t="s">
        <v>88</v>
      </c>
    </row>
    <row r="99" spans="1:4" ht="12.75">
      <c r="A99" s="18">
        <v>41665</v>
      </c>
      <c r="B99" t="s">
        <v>91</v>
      </c>
      <c r="C99" s="20">
        <v>0.2625</v>
      </c>
      <c r="D99" t="s">
        <v>89</v>
      </c>
    </row>
    <row r="100" spans="1:4" ht="12.75">
      <c r="A100" s="18">
        <v>41665</v>
      </c>
      <c r="B100" t="s">
        <v>91</v>
      </c>
      <c r="C100" s="20">
        <v>0.5243055555555556</v>
      </c>
      <c r="D100" t="s">
        <v>88</v>
      </c>
    </row>
    <row r="101" spans="1:4" ht="12.75">
      <c r="A101" s="18">
        <v>41665</v>
      </c>
      <c r="B101" t="s">
        <v>91</v>
      </c>
      <c r="C101" s="20">
        <v>0.7930555555555556</v>
      </c>
      <c r="D101" t="s">
        <v>89</v>
      </c>
    </row>
    <row r="102" spans="1:4" ht="12.75">
      <c r="A102" s="18">
        <v>41666</v>
      </c>
      <c r="B102" t="s">
        <v>92</v>
      </c>
      <c r="C102" s="20">
        <v>0.04652777777777778</v>
      </c>
      <c r="D102" t="s">
        <v>88</v>
      </c>
    </row>
    <row r="103" spans="1:4" ht="12.75">
      <c r="A103" s="18">
        <v>41666</v>
      </c>
      <c r="B103" t="s">
        <v>92</v>
      </c>
      <c r="C103" s="20">
        <v>0.30069444444444443</v>
      </c>
      <c r="D103" t="s">
        <v>89</v>
      </c>
    </row>
    <row r="104" spans="1:4" ht="12.75">
      <c r="A104" s="18">
        <v>41666</v>
      </c>
      <c r="B104" t="s">
        <v>92</v>
      </c>
      <c r="C104" s="20">
        <v>0.5625</v>
      </c>
      <c r="D104" t="s">
        <v>88</v>
      </c>
    </row>
    <row r="105" spans="1:4" ht="12.75">
      <c r="A105" s="18">
        <v>41666</v>
      </c>
      <c r="B105" t="s">
        <v>92</v>
      </c>
      <c r="C105" s="20">
        <v>0.8305555555555556</v>
      </c>
      <c r="D105" t="s">
        <v>89</v>
      </c>
    </row>
    <row r="106" spans="1:4" ht="12.75">
      <c r="A106" s="18">
        <v>41667</v>
      </c>
      <c r="B106" t="s">
        <v>93</v>
      </c>
      <c r="C106" s="20">
        <v>0.08402777777777777</v>
      </c>
      <c r="D106" t="s">
        <v>88</v>
      </c>
    </row>
    <row r="107" spans="1:4" ht="12.75">
      <c r="A107" s="18">
        <v>41667</v>
      </c>
      <c r="B107" t="s">
        <v>93</v>
      </c>
      <c r="C107" s="20">
        <v>0.33888888888888885</v>
      </c>
      <c r="D107" t="s">
        <v>89</v>
      </c>
    </row>
    <row r="108" spans="1:4" ht="12.75">
      <c r="A108" s="18">
        <v>41667</v>
      </c>
      <c r="B108" t="s">
        <v>93</v>
      </c>
      <c r="C108" s="20">
        <v>0.5993055555555555</v>
      </c>
      <c r="D108" t="s">
        <v>88</v>
      </c>
    </row>
    <row r="109" spans="1:4" ht="12.75">
      <c r="A109" s="18">
        <v>41667</v>
      </c>
      <c r="B109" t="s">
        <v>93</v>
      </c>
      <c r="C109" s="20">
        <v>0.8673611111111111</v>
      </c>
      <c r="D109" t="s">
        <v>89</v>
      </c>
    </row>
    <row r="110" spans="1:4" ht="12.75">
      <c r="A110" s="18">
        <v>41668</v>
      </c>
      <c r="B110" t="s">
        <v>94</v>
      </c>
      <c r="C110" s="20">
        <v>0.12152777777777778</v>
      </c>
      <c r="D110" t="s">
        <v>88</v>
      </c>
    </row>
    <row r="111" spans="1:4" ht="12.75">
      <c r="A111" s="18">
        <v>41668</v>
      </c>
      <c r="B111" t="s">
        <v>94</v>
      </c>
      <c r="C111" s="20">
        <v>0.3763888888888889</v>
      </c>
      <c r="D111" t="s">
        <v>89</v>
      </c>
    </row>
    <row r="112" spans="1:4" ht="12.75">
      <c r="A112" s="18">
        <v>41668</v>
      </c>
      <c r="B112" t="s">
        <v>94</v>
      </c>
      <c r="C112" s="20">
        <v>0.6361111111111112</v>
      </c>
      <c r="D112" t="s">
        <v>88</v>
      </c>
    </row>
    <row r="113" spans="1:4" ht="12.75">
      <c r="A113" s="18">
        <v>41668</v>
      </c>
      <c r="B113" t="s">
        <v>94</v>
      </c>
      <c r="C113" s="20">
        <v>0.9034722222222222</v>
      </c>
      <c r="D113" t="s">
        <v>89</v>
      </c>
    </row>
    <row r="114" spans="1:4" ht="12.75">
      <c r="A114" s="18">
        <v>41669</v>
      </c>
      <c r="B114" t="s">
        <v>95</v>
      </c>
      <c r="C114" s="20">
        <v>0.15833333333333333</v>
      </c>
      <c r="D114" t="s">
        <v>88</v>
      </c>
    </row>
    <row r="115" spans="1:4" ht="12.75">
      <c r="A115" s="18">
        <v>41669</v>
      </c>
      <c r="B115" t="s">
        <v>95</v>
      </c>
      <c r="C115" s="20">
        <v>0.4138888888888889</v>
      </c>
      <c r="D115" t="s">
        <v>89</v>
      </c>
    </row>
    <row r="116" spans="1:4" ht="12.75">
      <c r="A116" s="18">
        <v>41669</v>
      </c>
      <c r="B116" t="s">
        <v>95</v>
      </c>
      <c r="C116" s="20">
        <v>0.6729166666666666</v>
      </c>
      <c r="D116" t="s">
        <v>88</v>
      </c>
    </row>
    <row r="117" spans="1:4" ht="12.75">
      <c r="A117" s="18">
        <v>41669</v>
      </c>
      <c r="B117" t="s">
        <v>95</v>
      </c>
      <c r="C117" s="20">
        <v>0.9395833333333333</v>
      </c>
      <c r="D117" t="s">
        <v>89</v>
      </c>
    </row>
    <row r="118" spans="1:4" ht="12.75">
      <c r="A118" s="18">
        <v>41670</v>
      </c>
      <c r="B118" t="s">
        <v>87</v>
      </c>
      <c r="C118" s="20">
        <v>0.19583333333333333</v>
      </c>
      <c r="D118" t="s">
        <v>88</v>
      </c>
    </row>
    <row r="119" spans="1:4" ht="12.75">
      <c r="A119" s="18">
        <v>41670</v>
      </c>
      <c r="B119" t="s">
        <v>87</v>
      </c>
      <c r="C119" s="20">
        <v>0.4513888888888889</v>
      </c>
      <c r="D119" t="s">
        <v>89</v>
      </c>
    </row>
    <row r="120" spans="1:4" ht="12.75">
      <c r="A120" s="18">
        <v>41670</v>
      </c>
      <c r="B120" t="s">
        <v>87</v>
      </c>
      <c r="C120" s="20">
        <v>0.7097222222222223</v>
      </c>
      <c r="D120" t="s">
        <v>88</v>
      </c>
    </row>
    <row r="121" spans="1:4" ht="12.75">
      <c r="A121" s="18">
        <v>41670</v>
      </c>
      <c r="B121" t="s">
        <v>87</v>
      </c>
      <c r="C121" s="20">
        <v>0.9763888888888889</v>
      </c>
      <c r="D121" t="s">
        <v>89</v>
      </c>
    </row>
    <row r="122" spans="1:4" ht="12.75">
      <c r="A122" s="18">
        <v>41671</v>
      </c>
      <c r="B122" t="s">
        <v>90</v>
      </c>
      <c r="C122" s="20">
        <v>0.2340277777777778</v>
      </c>
      <c r="D122" t="s">
        <v>88</v>
      </c>
    </row>
    <row r="123" spans="1:4" ht="12.75">
      <c r="A123" s="18">
        <v>41671</v>
      </c>
      <c r="B123" t="s">
        <v>90</v>
      </c>
      <c r="C123" s="20">
        <v>0.4902777777777778</v>
      </c>
      <c r="D123" t="s">
        <v>89</v>
      </c>
    </row>
    <row r="124" spans="1:4" ht="12.75">
      <c r="A124" s="18">
        <v>41671</v>
      </c>
      <c r="B124" t="s">
        <v>90</v>
      </c>
      <c r="C124" s="20">
        <v>0.7479166666666667</v>
      </c>
      <c r="D124" t="s">
        <v>88</v>
      </c>
    </row>
    <row r="125" spans="1:4" ht="12.75">
      <c r="A125" s="18">
        <v>41672</v>
      </c>
      <c r="B125" t="s">
        <v>91</v>
      </c>
      <c r="C125" s="20">
        <v>0.013888888888888888</v>
      </c>
      <c r="D125" t="s">
        <v>89</v>
      </c>
    </row>
    <row r="126" spans="1:4" ht="12.75">
      <c r="A126" s="18">
        <v>41672</v>
      </c>
      <c r="B126" t="s">
        <v>91</v>
      </c>
      <c r="C126" s="20">
        <v>0.27291666666666664</v>
      </c>
      <c r="D126" t="s">
        <v>88</v>
      </c>
    </row>
    <row r="127" spans="1:4" ht="12.75">
      <c r="A127" s="18">
        <v>41672</v>
      </c>
      <c r="B127" t="s">
        <v>91</v>
      </c>
      <c r="C127" s="20">
        <v>0.53125</v>
      </c>
      <c r="D127" t="s">
        <v>89</v>
      </c>
    </row>
    <row r="128" spans="1:4" ht="12.75">
      <c r="A128" s="18">
        <v>41672</v>
      </c>
      <c r="B128" t="s">
        <v>91</v>
      </c>
      <c r="C128" s="20">
        <v>0.7875</v>
      </c>
      <c r="D128" t="s">
        <v>88</v>
      </c>
    </row>
    <row r="129" spans="1:4" ht="12.75">
      <c r="A129" s="18">
        <v>41673</v>
      </c>
      <c r="B129" t="s">
        <v>92</v>
      </c>
      <c r="C129" s="20">
        <v>0.05277777777777778</v>
      </c>
      <c r="D129" t="s">
        <v>89</v>
      </c>
    </row>
    <row r="130" spans="1:4" ht="12.75">
      <c r="A130" s="18">
        <v>41673</v>
      </c>
      <c r="B130" t="s">
        <v>92</v>
      </c>
      <c r="C130" s="20">
        <v>0.3138888888888889</v>
      </c>
      <c r="D130" t="s">
        <v>88</v>
      </c>
    </row>
    <row r="131" spans="1:4" ht="12.75">
      <c r="A131" s="18">
        <v>41673</v>
      </c>
      <c r="B131" t="s">
        <v>92</v>
      </c>
      <c r="C131" s="20">
        <v>0.5736111111111112</v>
      </c>
      <c r="D131" t="s">
        <v>89</v>
      </c>
    </row>
    <row r="132" spans="1:4" ht="12.75">
      <c r="A132" s="18">
        <v>41673</v>
      </c>
      <c r="B132" t="s">
        <v>92</v>
      </c>
      <c r="C132" s="20">
        <v>0.8284722222222222</v>
      </c>
      <c r="D132" t="s">
        <v>88</v>
      </c>
    </row>
    <row r="133" spans="1:4" ht="12.75">
      <c r="A133" s="18">
        <v>41674</v>
      </c>
      <c r="B133" t="s">
        <v>93</v>
      </c>
      <c r="C133" s="20">
        <v>0.09375</v>
      </c>
      <c r="D133" t="s">
        <v>89</v>
      </c>
    </row>
    <row r="134" spans="1:4" ht="12.75">
      <c r="A134" s="18">
        <v>41674</v>
      </c>
      <c r="B134" t="s">
        <v>93</v>
      </c>
      <c r="C134" s="20">
        <v>0.35625</v>
      </c>
      <c r="D134" t="s">
        <v>88</v>
      </c>
    </row>
    <row r="135" spans="1:4" ht="12.75">
      <c r="A135" s="18">
        <v>41674</v>
      </c>
      <c r="B135" t="s">
        <v>93</v>
      </c>
      <c r="C135" s="20">
        <v>0.6180555555555556</v>
      </c>
      <c r="D135" t="s">
        <v>89</v>
      </c>
    </row>
    <row r="136" spans="1:4" ht="12.75">
      <c r="A136" s="18">
        <v>41674</v>
      </c>
      <c r="B136" t="s">
        <v>93</v>
      </c>
      <c r="C136" s="20">
        <v>0.8722222222222222</v>
      </c>
      <c r="D136" t="s">
        <v>88</v>
      </c>
    </row>
    <row r="137" spans="1:4" ht="12.75">
      <c r="A137" s="18">
        <v>41675</v>
      </c>
      <c r="B137" t="s">
        <v>94</v>
      </c>
      <c r="C137" s="20">
        <v>0.1361111111111111</v>
      </c>
      <c r="D137" t="s">
        <v>89</v>
      </c>
    </row>
    <row r="138" spans="1:4" ht="12.75">
      <c r="A138" s="18">
        <v>41675</v>
      </c>
      <c r="B138" t="s">
        <v>94</v>
      </c>
      <c r="C138" s="20">
        <v>0.40069444444444446</v>
      </c>
      <c r="D138" t="s">
        <v>88</v>
      </c>
    </row>
    <row r="139" spans="1:4" ht="12.75">
      <c r="A139" s="18">
        <v>41675</v>
      </c>
      <c r="B139" t="s">
        <v>94</v>
      </c>
      <c r="C139" s="20">
        <v>0.6645833333333333</v>
      </c>
      <c r="D139" t="s">
        <v>89</v>
      </c>
    </row>
    <row r="140" spans="1:4" ht="12.75">
      <c r="A140" s="18">
        <v>41675</v>
      </c>
      <c r="B140" t="s">
        <v>94</v>
      </c>
      <c r="C140" s="20">
        <v>0.9173611111111111</v>
      </c>
      <c r="D140" t="s">
        <v>88</v>
      </c>
    </row>
    <row r="141" spans="1:4" ht="12.75">
      <c r="A141" s="18">
        <v>41676</v>
      </c>
      <c r="B141" t="s">
        <v>95</v>
      </c>
      <c r="C141" s="20">
        <v>0.17916666666666667</v>
      </c>
      <c r="D141" t="s">
        <v>89</v>
      </c>
    </row>
    <row r="142" spans="1:4" ht="12.75">
      <c r="A142" s="18">
        <v>41676</v>
      </c>
      <c r="B142" t="s">
        <v>95</v>
      </c>
      <c r="C142" s="20">
        <v>0.4444444444444444</v>
      </c>
      <c r="D142" t="s">
        <v>88</v>
      </c>
    </row>
    <row r="143" spans="1:4" ht="12.75">
      <c r="A143" s="18">
        <v>41676</v>
      </c>
      <c r="B143" t="s">
        <v>95</v>
      </c>
      <c r="C143" s="20">
        <v>0.7104166666666667</v>
      </c>
      <c r="D143" t="s">
        <v>89</v>
      </c>
    </row>
    <row r="144" spans="1:4" ht="12.75">
      <c r="A144" s="18">
        <v>41676</v>
      </c>
      <c r="B144" t="s">
        <v>95</v>
      </c>
      <c r="C144" s="20">
        <v>0.9618055555555555</v>
      </c>
      <c r="D144" t="s">
        <v>88</v>
      </c>
    </row>
    <row r="145" spans="1:4" ht="12.75">
      <c r="A145" s="18">
        <v>41677</v>
      </c>
      <c r="B145" t="s">
        <v>87</v>
      </c>
      <c r="C145" s="20">
        <v>0.22083333333333333</v>
      </c>
      <c r="D145" t="s">
        <v>89</v>
      </c>
    </row>
    <row r="146" spans="1:4" ht="12.75">
      <c r="A146" s="18">
        <v>41677</v>
      </c>
      <c r="B146" t="s">
        <v>87</v>
      </c>
      <c r="C146" s="20">
        <v>0.48541666666666666</v>
      </c>
      <c r="D146" t="s">
        <v>88</v>
      </c>
    </row>
    <row r="147" spans="1:4" ht="12.75">
      <c r="A147" s="18">
        <v>41677</v>
      </c>
      <c r="B147" t="s">
        <v>87</v>
      </c>
      <c r="C147" s="20">
        <v>0.7520833333333333</v>
      </c>
      <c r="D147" t="s">
        <v>89</v>
      </c>
    </row>
    <row r="148" spans="1:4" ht="12.75">
      <c r="A148" s="18">
        <v>41678</v>
      </c>
      <c r="B148" t="s">
        <v>90</v>
      </c>
      <c r="C148" s="20">
        <v>0.0020833333333333333</v>
      </c>
      <c r="D148" t="s">
        <v>88</v>
      </c>
    </row>
    <row r="149" spans="1:4" ht="12.75">
      <c r="A149" s="18">
        <v>41678</v>
      </c>
      <c r="B149" t="s">
        <v>90</v>
      </c>
      <c r="C149" s="20">
        <v>0.25833333333333336</v>
      </c>
      <c r="D149" t="s">
        <v>89</v>
      </c>
    </row>
    <row r="150" spans="1:4" ht="12.75">
      <c r="A150" s="18">
        <v>41678</v>
      </c>
      <c r="B150" t="s">
        <v>90</v>
      </c>
      <c r="C150" s="20">
        <v>0.5222222222222223</v>
      </c>
      <c r="D150" t="s">
        <v>88</v>
      </c>
    </row>
    <row r="151" spans="1:4" ht="12.75">
      <c r="A151" s="18">
        <v>41678</v>
      </c>
      <c r="B151" t="s">
        <v>90</v>
      </c>
      <c r="C151" s="20">
        <v>0.7881944444444445</v>
      </c>
      <c r="D151" t="s">
        <v>89</v>
      </c>
    </row>
    <row r="152" spans="1:4" ht="12.75">
      <c r="A152" s="18">
        <v>41679</v>
      </c>
      <c r="B152" t="s">
        <v>91</v>
      </c>
      <c r="C152" s="20">
        <v>0.03680555555555556</v>
      </c>
      <c r="D152" t="s">
        <v>88</v>
      </c>
    </row>
    <row r="153" spans="1:4" ht="12.75">
      <c r="A153" s="18">
        <v>41679</v>
      </c>
      <c r="B153" t="s">
        <v>91</v>
      </c>
      <c r="C153" s="20">
        <v>0.29097222222222224</v>
      </c>
      <c r="D153" t="s">
        <v>89</v>
      </c>
    </row>
    <row r="154" spans="1:4" ht="12.75">
      <c r="A154" s="18">
        <v>41679</v>
      </c>
      <c r="B154" t="s">
        <v>91</v>
      </c>
      <c r="C154" s="20">
        <v>0.5534722222222223</v>
      </c>
      <c r="D154" t="s">
        <v>88</v>
      </c>
    </row>
    <row r="155" spans="1:4" ht="12.75">
      <c r="A155" s="18">
        <v>41679</v>
      </c>
      <c r="B155" t="s">
        <v>91</v>
      </c>
      <c r="C155" s="20">
        <v>0.81875</v>
      </c>
      <c r="D155" t="s">
        <v>89</v>
      </c>
    </row>
    <row r="156" spans="1:4" ht="12.75">
      <c r="A156" s="18">
        <v>41680</v>
      </c>
      <c r="B156" t="s">
        <v>92</v>
      </c>
      <c r="C156" s="20">
        <v>0.06666666666666667</v>
      </c>
      <c r="D156" t="s">
        <v>88</v>
      </c>
    </row>
    <row r="157" spans="1:4" ht="12.75">
      <c r="A157" s="18">
        <v>41680</v>
      </c>
      <c r="B157" t="s">
        <v>92</v>
      </c>
      <c r="C157" s="20">
        <v>0.3194444444444445</v>
      </c>
      <c r="D157" t="s">
        <v>89</v>
      </c>
    </row>
    <row r="158" spans="1:4" ht="12.75">
      <c r="A158" s="18">
        <v>41680</v>
      </c>
      <c r="B158" t="s">
        <v>92</v>
      </c>
      <c r="C158" s="20">
        <v>0.5812499999999999</v>
      </c>
      <c r="D158" t="s">
        <v>88</v>
      </c>
    </row>
    <row r="159" spans="1:4" ht="12.75">
      <c r="A159" s="18">
        <v>41680</v>
      </c>
      <c r="B159" t="s">
        <v>92</v>
      </c>
      <c r="C159" s="20">
        <v>0.845138888888889</v>
      </c>
      <c r="D159" t="s">
        <v>89</v>
      </c>
    </row>
    <row r="160" spans="1:4" ht="12.75">
      <c r="A160" s="18">
        <v>41681</v>
      </c>
      <c r="B160" t="s">
        <v>93</v>
      </c>
      <c r="C160" s="20">
        <v>0.09305555555555556</v>
      </c>
      <c r="D160" t="s">
        <v>88</v>
      </c>
    </row>
    <row r="161" spans="1:4" ht="12.75">
      <c r="A161" s="18">
        <v>41681</v>
      </c>
      <c r="B161" t="s">
        <v>93</v>
      </c>
      <c r="C161" s="20">
        <v>0.3451388888888889</v>
      </c>
      <c r="D161" t="s">
        <v>89</v>
      </c>
    </row>
    <row r="162" spans="1:4" ht="12.75">
      <c r="A162" s="18">
        <v>41681</v>
      </c>
      <c r="B162" t="s">
        <v>93</v>
      </c>
      <c r="C162" s="20">
        <v>0.6062500000000001</v>
      </c>
      <c r="D162" t="s">
        <v>88</v>
      </c>
    </row>
    <row r="163" spans="1:4" ht="12.75">
      <c r="A163" s="18">
        <v>41681</v>
      </c>
      <c r="B163" t="s">
        <v>93</v>
      </c>
      <c r="C163" s="20">
        <v>0.8694444444444445</v>
      </c>
      <c r="D163" t="s">
        <v>89</v>
      </c>
    </row>
    <row r="164" spans="1:4" ht="12.75">
      <c r="A164" s="18">
        <v>41682</v>
      </c>
      <c r="B164" t="s">
        <v>94</v>
      </c>
      <c r="C164" s="20">
        <v>0.1173611111111111</v>
      </c>
      <c r="D164" t="s">
        <v>88</v>
      </c>
    </row>
    <row r="165" spans="1:4" ht="12.75">
      <c r="A165" s="18">
        <v>41682</v>
      </c>
      <c r="B165" t="s">
        <v>94</v>
      </c>
      <c r="C165" s="20">
        <v>0.36944444444444446</v>
      </c>
      <c r="D165" t="s">
        <v>89</v>
      </c>
    </row>
    <row r="166" spans="1:4" ht="12.75">
      <c r="A166" s="18">
        <v>41682</v>
      </c>
      <c r="B166" t="s">
        <v>94</v>
      </c>
      <c r="C166" s="20">
        <v>0.6298611111111111</v>
      </c>
      <c r="D166" t="s">
        <v>88</v>
      </c>
    </row>
    <row r="167" spans="1:4" ht="12.75">
      <c r="A167" s="18">
        <v>41682</v>
      </c>
      <c r="B167" t="s">
        <v>94</v>
      </c>
      <c r="C167" s="20">
        <v>0.8930555555555556</v>
      </c>
      <c r="D167" t="s">
        <v>89</v>
      </c>
    </row>
    <row r="168" spans="1:4" ht="12.75">
      <c r="A168" s="18">
        <v>41683</v>
      </c>
      <c r="B168" t="s">
        <v>95</v>
      </c>
      <c r="C168" s="20">
        <v>0.14097222222222222</v>
      </c>
      <c r="D168" t="s">
        <v>88</v>
      </c>
    </row>
    <row r="169" spans="1:4" ht="12.75">
      <c r="A169" s="18">
        <v>41683</v>
      </c>
      <c r="B169" t="s">
        <v>95</v>
      </c>
      <c r="C169" s="20">
        <v>0.39444444444444443</v>
      </c>
      <c r="D169" t="s">
        <v>89</v>
      </c>
    </row>
    <row r="170" spans="1:4" ht="12.75">
      <c r="A170" s="18">
        <v>41683</v>
      </c>
      <c r="B170" t="s">
        <v>95</v>
      </c>
      <c r="C170" s="20">
        <v>0.6541666666666667</v>
      </c>
      <c r="D170" t="s">
        <v>88</v>
      </c>
    </row>
    <row r="171" spans="1:4" ht="12.75">
      <c r="A171" s="18">
        <v>41683</v>
      </c>
      <c r="B171" t="s">
        <v>95</v>
      </c>
      <c r="C171" s="20">
        <v>0.9166666666666666</v>
      </c>
      <c r="D171" t="s">
        <v>89</v>
      </c>
    </row>
    <row r="172" spans="1:4" ht="12.75">
      <c r="A172" s="18">
        <v>41684</v>
      </c>
      <c r="B172" t="s">
        <v>87</v>
      </c>
      <c r="C172" s="20">
        <v>0.16597222222222222</v>
      </c>
      <c r="D172" t="s">
        <v>88</v>
      </c>
    </row>
    <row r="173" spans="1:4" ht="12.75">
      <c r="A173" s="18">
        <v>41684</v>
      </c>
      <c r="B173" t="s">
        <v>87</v>
      </c>
      <c r="C173" s="20">
        <v>0.41944444444444445</v>
      </c>
      <c r="D173" t="s">
        <v>89</v>
      </c>
    </row>
    <row r="174" spans="1:4" ht="12.75">
      <c r="A174" s="18">
        <v>41684</v>
      </c>
      <c r="B174" t="s">
        <v>87</v>
      </c>
      <c r="C174" s="20">
        <v>0.6784722222222223</v>
      </c>
      <c r="D174" t="s">
        <v>88</v>
      </c>
    </row>
    <row r="175" spans="1:4" ht="12.75">
      <c r="A175" s="18">
        <v>41684</v>
      </c>
      <c r="B175" t="s">
        <v>87</v>
      </c>
      <c r="C175" s="20">
        <v>0.9409722222222222</v>
      </c>
      <c r="D175" t="s">
        <v>89</v>
      </c>
    </row>
    <row r="176" spans="1:4" ht="12.75">
      <c r="A176" s="18">
        <v>41685</v>
      </c>
      <c r="B176" t="s">
        <v>90</v>
      </c>
      <c r="C176" s="20">
        <v>0.1909722222222222</v>
      </c>
      <c r="D176" t="s">
        <v>88</v>
      </c>
    </row>
    <row r="177" spans="1:4" ht="12.75">
      <c r="A177" s="18">
        <v>41685</v>
      </c>
      <c r="B177" t="s">
        <v>90</v>
      </c>
      <c r="C177" s="20">
        <v>0.4451388888888889</v>
      </c>
      <c r="D177" t="s">
        <v>89</v>
      </c>
    </row>
    <row r="178" spans="1:4" ht="12.75">
      <c r="A178" s="18">
        <v>41685</v>
      </c>
      <c r="B178" t="s">
        <v>90</v>
      </c>
      <c r="C178" s="20">
        <v>0.7034722222222222</v>
      </c>
      <c r="D178" t="s">
        <v>88</v>
      </c>
    </row>
    <row r="179" spans="1:4" ht="12.75">
      <c r="A179" s="18">
        <v>41685</v>
      </c>
      <c r="B179" t="s">
        <v>90</v>
      </c>
      <c r="C179" s="20">
        <v>0.9659722222222222</v>
      </c>
      <c r="D179" t="s">
        <v>89</v>
      </c>
    </row>
    <row r="180" spans="1:4" ht="12.75">
      <c r="A180" s="18">
        <v>41686</v>
      </c>
      <c r="B180" t="s">
        <v>91</v>
      </c>
      <c r="C180" s="20">
        <v>0.21736111111111112</v>
      </c>
      <c r="D180" t="s">
        <v>88</v>
      </c>
    </row>
    <row r="181" spans="1:4" ht="12.75">
      <c r="A181" s="18">
        <v>41686</v>
      </c>
      <c r="B181" t="s">
        <v>91</v>
      </c>
      <c r="C181" s="20">
        <v>0.47222222222222227</v>
      </c>
      <c r="D181" t="s">
        <v>89</v>
      </c>
    </row>
    <row r="182" spans="1:4" ht="12.75">
      <c r="A182" s="18">
        <v>41686</v>
      </c>
      <c r="B182" t="s">
        <v>91</v>
      </c>
      <c r="C182" s="20">
        <v>0.7298611111111111</v>
      </c>
      <c r="D182" t="s">
        <v>88</v>
      </c>
    </row>
    <row r="183" spans="1:4" ht="12.75">
      <c r="A183" s="18">
        <v>41686</v>
      </c>
      <c r="B183" t="s">
        <v>91</v>
      </c>
      <c r="C183" s="20">
        <v>0.9916666666666667</v>
      </c>
      <c r="D183" t="s">
        <v>89</v>
      </c>
    </row>
    <row r="184" spans="1:4" ht="12.75">
      <c r="A184" s="18">
        <v>41687</v>
      </c>
      <c r="B184" t="s">
        <v>92</v>
      </c>
      <c r="C184" s="20">
        <v>0.24444444444444446</v>
      </c>
      <c r="D184" t="s">
        <v>88</v>
      </c>
    </row>
    <row r="185" spans="1:4" ht="12.75">
      <c r="A185" s="18">
        <v>41687</v>
      </c>
      <c r="B185" t="s">
        <v>92</v>
      </c>
      <c r="C185" s="20">
        <v>0.5006944444444444</v>
      </c>
      <c r="D185" t="s">
        <v>89</v>
      </c>
    </row>
    <row r="186" spans="1:4" ht="12.75">
      <c r="A186" s="18">
        <v>41687</v>
      </c>
      <c r="B186" t="s">
        <v>92</v>
      </c>
      <c r="C186" s="20">
        <v>0.7576388888888889</v>
      </c>
      <c r="D186" t="s">
        <v>88</v>
      </c>
    </row>
    <row r="187" spans="1:4" ht="12.75">
      <c r="A187" s="18">
        <v>41688</v>
      </c>
      <c r="B187" t="s">
        <v>93</v>
      </c>
      <c r="C187" s="20">
        <v>0.019444444444444445</v>
      </c>
      <c r="D187" t="s">
        <v>89</v>
      </c>
    </row>
    <row r="188" spans="1:4" ht="12.75">
      <c r="A188" s="18">
        <v>41688</v>
      </c>
      <c r="B188" t="s">
        <v>93</v>
      </c>
      <c r="C188" s="20">
        <v>0.2743055555555555</v>
      </c>
      <c r="D188" t="s">
        <v>88</v>
      </c>
    </row>
    <row r="189" spans="1:4" ht="12.75">
      <c r="A189" s="18">
        <v>41688</v>
      </c>
      <c r="B189" t="s">
        <v>93</v>
      </c>
      <c r="C189" s="20">
        <v>0.5326388888888889</v>
      </c>
      <c r="D189" t="s">
        <v>89</v>
      </c>
    </row>
    <row r="190" spans="1:4" ht="12.75">
      <c r="A190" s="18">
        <v>41688</v>
      </c>
      <c r="B190" t="s">
        <v>93</v>
      </c>
      <c r="C190" s="20">
        <v>0.7881944444444445</v>
      </c>
      <c r="D190" t="s">
        <v>88</v>
      </c>
    </row>
    <row r="191" spans="1:4" ht="12.75">
      <c r="A191" s="18">
        <v>41689</v>
      </c>
      <c r="B191" t="s">
        <v>94</v>
      </c>
      <c r="C191" s="20">
        <v>0.049999999999999996</v>
      </c>
      <c r="D191" t="s">
        <v>89</v>
      </c>
    </row>
    <row r="192" spans="1:4" ht="12.75">
      <c r="A192" s="18">
        <v>41689</v>
      </c>
      <c r="B192" t="s">
        <v>94</v>
      </c>
      <c r="C192" s="20">
        <v>0.3069444444444444</v>
      </c>
      <c r="D192" t="s">
        <v>88</v>
      </c>
    </row>
    <row r="193" spans="1:4" ht="12.75">
      <c r="A193" s="18">
        <v>41689</v>
      </c>
      <c r="B193" t="s">
        <v>94</v>
      </c>
      <c r="C193" s="20">
        <v>0.5680555555555555</v>
      </c>
      <c r="D193" t="s">
        <v>89</v>
      </c>
    </row>
    <row r="194" spans="1:4" ht="12.75">
      <c r="A194" s="18">
        <v>41689</v>
      </c>
      <c r="B194" t="s">
        <v>94</v>
      </c>
      <c r="C194" s="20">
        <v>0.8236111111111111</v>
      </c>
      <c r="D194" t="s">
        <v>88</v>
      </c>
    </row>
    <row r="195" spans="1:4" ht="12.75">
      <c r="A195" s="18">
        <v>41690</v>
      </c>
      <c r="B195" t="s">
        <v>95</v>
      </c>
      <c r="C195" s="20">
        <v>0.08402777777777777</v>
      </c>
      <c r="D195" t="s">
        <v>89</v>
      </c>
    </row>
    <row r="196" spans="1:4" ht="12.75">
      <c r="A196" s="18">
        <v>41690</v>
      </c>
      <c r="B196" t="s">
        <v>95</v>
      </c>
      <c r="C196" s="20">
        <v>0.34375</v>
      </c>
      <c r="D196" t="s">
        <v>88</v>
      </c>
    </row>
    <row r="197" spans="1:4" ht="12.75">
      <c r="A197" s="18">
        <v>41690</v>
      </c>
      <c r="B197" t="s">
        <v>95</v>
      </c>
      <c r="C197" s="20">
        <v>0.6083333333333333</v>
      </c>
      <c r="D197" t="s">
        <v>89</v>
      </c>
    </row>
    <row r="198" spans="1:4" ht="12.75">
      <c r="A198" s="18">
        <v>41690</v>
      </c>
      <c r="B198" t="s">
        <v>95</v>
      </c>
      <c r="C198" s="20">
        <v>0.8638888888888889</v>
      </c>
      <c r="D198" t="s">
        <v>88</v>
      </c>
    </row>
    <row r="199" spans="1:4" ht="12.75">
      <c r="A199" s="18">
        <v>41691</v>
      </c>
      <c r="B199" t="s">
        <v>87</v>
      </c>
      <c r="C199" s="20">
        <v>0.12361111111111112</v>
      </c>
      <c r="D199" t="s">
        <v>89</v>
      </c>
    </row>
    <row r="200" spans="1:4" ht="12.75">
      <c r="A200" s="18">
        <v>41691</v>
      </c>
      <c r="B200" t="s">
        <v>87</v>
      </c>
      <c r="C200" s="20">
        <v>0.3847222222222222</v>
      </c>
      <c r="D200" t="s">
        <v>88</v>
      </c>
    </row>
    <row r="201" spans="1:4" ht="12.75">
      <c r="A201" s="18">
        <v>41691</v>
      </c>
      <c r="B201" t="s">
        <v>87</v>
      </c>
      <c r="C201" s="20">
        <v>0.6527777777777778</v>
      </c>
      <c r="D201" t="s">
        <v>89</v>
      </c>
    </row>
    <row r="202" spans="1:4" ht="12.75">
      <c r="A202" s="18">
        <v>41691</v>
      </c>
      <c r="B202" t="s">
        <v>87</v>
      </c>
      <c r="C202" s="20">
        <v>0.907638888888889</v>
      </c>
      <c r="D202" t="s">
        <v>88</v>
      </c>
    </row>
    <row r="203" spans="1:4" ht="12.75">
      <c r="A203" s="18">
        <v>41692</v>
      </c>
      <c r="B203" t="s">
        <v>90</v>
      </c>
      <c r="C203" s="20">
        <v>0.16527777777777777</v>
      </c>
      <c r="D203" t="s">
        <v>89</v>
      </c>
    </row>
    <row r="204" spans="1:4" ht="12.75">
      <c r="A204" s="18">
        <v>41692</v>
      </c>
      <c r="B204" t="s">
        <v>90</v>
      </c>
      <c r="C204" s="20">
        <v>0.4284722222222222</v>
      </c>
      <c r="D204" t="s">
        <v>88</v>
      </c>
    </row>
    <row r="205" spans="1:4" ht="12.75">
      <c r="A205" s="18">
        <v>41692</v>
      </c>
      <c r="B205" t="s">
        <v>90</v>
      </c>
      <c r="C205" s="20">
        <v>0.6979166666666666</v>
      </c>
      <c r="D205" t="s">
        <v>89</v>
      </c>
    </row>
    <row r="206" spans="1:4" ht="12.75">
      <c r="A206" s="18">
        <v>41692</v>
      </c>
      <c r="B206" t="s">
        <v>90</v>
      </c>
      <c r="C206" s="20">
        <v>0.9527777777777778</v>
      </c>
      <c r="D206" t="s">
        <v>88</v>
      </c>
    </row>
    <row r="207" spans="1:4" ht="12.75">
      <c r="A207" s="18">
        <v>41693</v>
      </c>
      <c r="B207" t="s">
        <v>91</v>
      </c>
      <c r="C207" s="20">
        <v>0.20902777777777778</v>
      </c>
      <c r="D207" t="s">
        <v>89</v>
      </c>
    </row>
    <row r="208" spans="1:4" ht="12.75">
      <c r="A208" s="18">
        <v>41693</v>
      </c>
      <c r="B208" t="s">
        <v>91</v>
      </c>
      <c r="C208" s="20">
        <v>0.4708333333333334</v>
      </c>
      <c r="D208" t="s">
        <v>88</v>
      </c>
    </row>
    <row r="209" spans="1:4" ht="12.75">
      <c r="A209" s="18">
        <v>41693</v>
      </c>
      <c r="B209" t="s">
        <v>91</v>
      </c>
      <c r="C209" s="20">
        <v>0.7409722222222223</v>
      </c>
      <c r="D209" t="s">
        <v>89</v>
      </c>
    </row>
    <row r="210" spans="1:4" ht="12.75">
      <c r="A210" s="18">
        <v>41693</v>
      </c>
      <c r="B210" t="s">
        <v>91</v>
      </c>
      <c r="C210" s="20">
        <v>0.9958333333333332</v>
      </c>
      <c r="D210" t="s">
        <v>88</v>
      </c>
    </row>
    <row r="211" spans="1:4" ht="12.75">
      <c r="A211" s="18">
        <v>41694</v>
      </c>
      <c r="B211" t="s">
        <v>92</v>
      </c>
      <c r="C211" s="20">
        <v>0.25069444444444444</v>
      </c>
      <c r="D211" t="s">
        <v>89</v>
      </c>
    </row>
    <row r="212" spans="1:4" ht="12.75">
      <c r="A212" s="18">
        <v>41694</v>
      </c>
      <c r="B212" t="s">
        <v>92</v>
      </c>
      <c r="C212" s="20">
        <v>0.5118055555555555</v>
      </c>
      <c r="D212" t="s">
        <v>88</v>
      </c>
    </row>
    <row r="213" spans="1:4" ht="12.75">
      <c r="A213" s="18">
        <v>41694</v>
      </c>
      <c r="B213" t="s">
        <v>92</v>
      </c>
      <c r="C213" s="20">
        <v>0.78125</v>
      </c>
      <c r="D213" t="s">
        <v>89</v>
      </c>
    </row>
    <row r="214" spans="1:4" ht="12.75">
      <c r="A214" s="18">
        <v>41695</v>
      </c>
      <c r="B214" t="s">
        <v>93</v>
      </c>
      <c r="C214" s="20">
        <v>0.035416666666666666</v>
      </c>
      <c r="D214" t="s">
        <v>88</v>
      </c>
    </row>
    <row r="215" spans="1:4" ht="12.75">
      <c r="A215" s="18">
        <v>41695</v>
      </c>
      <c r="B215" t="s">
        <v>93</v>
      </c>
      <c r="C215" s="20">
        <v>0.2902777777777778</v>
      </c>
      <c r="D215" t="s">
        <v>89</v>
      </c>
    </row>
    <row r="216" spans="1:4" ht="12.75">
      <c r="A216" s="18">
        <v>41695</v>
      </c>
      <c r="B216" t="s">
        <v>93</v>
      </c>
      <c r="C216" s="20">
        <v>0.5506944444444445</v>
      </c>
      <c r="D216" t="s">
        <v>88</v>
      </c>
    </row>
    <row r="217" spans="1:4" ht="12.75">
      <c r="A217" s="18">
        <v>41695</v>
      </c>
      <c r="B217" t="s">
        <v>93</v>
      </c>
      <c r="C217" s="20">
        <v>0.81875</v>
      </c>
      <c r="D217" t="s">
        <v>89</v>
      </c>
    </row>
    <row r="218" spans="1:4" ht="12.75">
      <c r="A218" s="18">
        <v>41696</v>
      </c>
      <c r="B218" t="s">
        <v>94</v>
      </c>
      <c r="C218" s="20">
        <v>0.07361111111111111</v>
      </c>
      <c r="D218" t="s">
        <v>88</v>
      </c>
    </row>
    <row r="219" spans="1:4" ht="12.75">
      <c r="A219" s="18">
        <v>41696</v>
      </c>
      <c r="B219" t="s">
        <v>94</v>
      </c>
      <c r="C219" s="20">
        <v>0.32916666666666666</v>
      </c>
      <c r="D219" t="s">
        <v>89</v>
      </c>
    </row>
    <row r="220" spans="1:4" ht="12.75">
      <c r="A220" s="18">
        <v>41696</v>
      </c>
      <c r="B220" t="s">
        <v>94</v>
      </c>
      <c r="C220" s="20">
        <v>0.5881944444444445</v>
      </c>
      <c r="D220" t="s">
        <v>88</v>
      </c>
    </row>
    <row r="221" spans="1:4" ht="12.75">
      <c r="A221" s="18">
        <v>41696</v>
      </c>
      <c r="B221" t="s">
        <v>94</v>
      </c>
      <c r="C221" s="20">
        <v>0.8548611111111111</v>
      </c>
      <c r="D221" t="s">
        <v>89</v>
      </c>
    </row>
    <row r="222" spans="1:4" ht="12.75">
      <c r="A222" s="18">
        <v>41697</v>
      </c>
      <c r="B222" t="s">
        <v>95</v>
      </c>
      <c r="C222" s="20">
        <v>0.11041666666666666</v>
      </c>
      <c r="D222" t="s">
        <v>88</v>
      </c>
    </row>
    <row r="223" spans="1:4" ht="12.75">
      <c r="A223" s="18">
        <v>41697</v>
      </c>
      <c r="B223" t="s">
        <v>95</v>
      </c>
      <c r="C223" s="20">
        <v>0.3659722222222222</v>
      </c>
      <c r="D223" t="s">
        <v>89</v>
      </c>
    </row>
    <row r="224" spans="1:4" ht="12.75">
      <c r="A224" s="18">
        <v>41697</v>
      </c>
      <c r="B224" t="s">
        <v>95</v>
      </c>
      <c r="C224" s="20">
        <v>0.6243055555555556</v>
      </c>
      <c r="D224" t="s">
        <v>88</v>
      </c>
    </row>
    <row r="225" spans="1:4" ht="12.75">
      <c r="A225" s="18">
        <v>41697</v>
      </c>
      <c r="B225" t="s">
        <v>95</v>
      </c>
      <c r="C225" s="20">
        <v>0.8902777777777778</v>
      </c>
      <c r="D225" t="s">
        <v>89</v>
      </c>
    </row>
    <row r="226" spans="1:4" ht="12.75">
      <c r="A226" s="18">
        <v>41698</v>
      </c>
      <c r="B226" t="s">
        <v>87</v>
      </c>
      <c r="C226" s="20">
        <v>0.14583333333333334</v>
      </c>
      <c r="D226" t="s">
        <v>88</v>
      </c>
    </row>
    <row r="227" spans="1:4" ht="12.75">
      <c r="A227" s="18">
        <v>41698</v>
      </c>
      <c r="B227" t="s">
        <v>87</v>
      </c>
      <c r="C227" s="20">
        <v>0.40277777777777773</v>
      </c>
      <c r="D227" t="s">
        <v>89</v>
      </c>
    </row>
    <row r="228" spans="1:4" ht="12.75">
      <c r="A228" s="18">
        <v>41698</v>
      </c>
      <c r="B228" t="s">
        <v>87</v>
      </c>
      <c r="C228" s="20">
        <v>0.6604166666666667</v>
      </c>
      <c r="D228" t="s">
        <v>88</v>
      </c>
    </row>
    <row r="229" spans="1:4" ht="12.75">
      <c r="A229" s="18">
        <v>41698</v>
      </c>
      <c r="B229" t="s">
        <v>87</v>
      </c>
      <c r="C229" s="20">
        <v>0.9249999999999999</v>
      </c>
      <c r="D229" t="s">
        <v>89</v>
      </c>
    </row>
    <row r="230" spans="1:4" ht="12.75">
      <c r="A230" s="18">
        <v>41699</v>
      </c>
      <c r="B230" t="s">
        <v>90</v>
      </c>
      <c r="C230" s="20">
        <v>0.18125</v>
      </c>
      <c r="D230" t="s">
        <v>88</v>
      </c>
    </row>
    <row r="231" spans="1:4" ht="12.75">
      <c r="A231" s="18">
        <v>41699</v>
      </c>
      <c r="B231" t="s">
        <v>90</v>
      </c>
      <c r="C231" s="20">
        <v>0.4395833333333334</v>
      </c>
      <c r="D231" t="s">
        <v>89</v>
      </c>
    </row>
    <row r="232" spans="1:4" ht="12.75">
      <c r="A232" s="18">
        <v>41699</v>
      </c>
      <c r="B232" t="s">
        <v>90</v>
      </c>
      <c r="C232" s="20">
        <v>0.6958333333333333</v>
      </c>
      <c r="D232" t="s">
        <v>88</v>
      </c>
    </row>
    <row r="233" spans="1:4" ht="12.75">
      <c r="A233" s="18">
        <v>41699</v>
      </c>
      <c r="B233" t="s">
        <v>90</v>
      </c>
      <c r="C233" s="20">
        <v>0.9597222222222223</v>
      </c>
      <c r="D233" t="s">
        <v>89</v>
      </c>
    </row>
    <row r="234" spans="1:4" ht="12.75">
      <c r="A234" s="18">
        <v>41700</v>
      </c>
      <c r="B234" t="s">
        <v>91</v>
      </c>
      <c r="C234" s="20">
        <v>0.21736111111111112</v>
      </c>
      <c r="D234" t="s">
        <v>88</v>
      </c>
    </row>
    <row r="235" spans="1:4" ht="12.75">
      <c r="A235" s="18">
        <v>41700</v>
      </c>
      <c r="B235" t="s">
        <v>91</v>
      </c>
      <c r="C235" s="20">
        <v>0.4770833333333333</v>
      </c>
      <c r="D235" t="s">
        <v>89</v>
      </c>
    </row>
    <row r="236" spans="1:4" ht="12.75">
      <c r="A236" s="18">
        <v>41700</v>
      </c>
      <c r="B236" t="s">
        <v>91</v>
      </c>
      <c r="C236" s="20">
        <v>0.7326388888888888</v>
      </c>
      <c r="D236" t="s">
        <v>88</v>
      </c>
    </row>
    <row r="237" spans="1:4" ht="12.75">
      <c r="A237" s="18">
        <v>41700</v>
      </c>
      <c r="B237" t="s">
        <v>91</v>
      </c>
      <c r="C237" s="20">
        <v>0.9951388888888889</v>
      </c>
      <c r="D237" t="s">
        <v>89</v>
      </c>
    </row>
    <row r="238" spans="1:4" ht="12.75">
      <c r="A238" s="18">
        <v>41701</v>
      </c>
      <c r="B238" t="s">
        <v>92</v>
      </c>
      <c r="C238" s="20">
        <v>0.25416666666666665</v>
      </c>
      <c r="D238" t="s">
        <v>88</v>
      </c>
    </row>
    <row r="239" spans="1:4" ht="12.75">
      <c r="A239" s="18">
        <v>41701</v>
      </c>
      <c r="B239" t="s">
        <v>92</v>
      </c>
      <c r="C239" s="20">
        <v>0.5152777777777778</v>
      </c>
      <c r="D239" t="s">
        <v>89</v>
      </c>
    </row>
    <row r="240" spans="1:4" ht="12.75">
      <c r="A240" s="18">
        <v>41701</v>
      </c>
      <c r="B240" t="s">
        <v>92</v>
      </c>
      <c r="C240" s="20">
        <v>0.7701388888888889</v>
      </c>
      <c r="D240" t="s">
        <v>88</v>
      </c>
    </row>
    <row r="241" spans="1:4" ht="12.75">
      <c r="A241" s="18">
        <v>41702</v>
      </c>
      <c r="B241" t="s">
        <v>93</v>
      </c>
      <c r="C241" s="20">
        <v>0.03194444444444445</v>
      </c>
      <c r="D241" t="s">
        <v>89</v>
      </c>
    </row>
    <row r="242" spans="1:4" ht="12.75">
      <c r="A242" s="18">
        <v>41702</v>
      </c>
      <c r="B242" t="s">
        <v>93</v>
      </c>
      <c r="C242" s="20">
        <v>0.29305555555555557</v>
      </c>
      <c r="D242" t="s">
        <v>88</v>
      </c>
    </row>
    <row r="243" spans="1:4" ht="12.75">
      <c r="A243" s="18">
        <v>41702</v>
      </c>
      <c r="B243" t="s">
        <v>93</v>
      </c>
      <c r="C243" s="20">
        <v>0.5555555555555556</v>
      </c>
      <c r="D243" t="s">
        <v>89</v>
      </c>
    </row>
    <row r="244" spans="1:4" ht="12.75">
      <c r="A244" s="18">
        <v>41702</v>
      </c>
      <c r="B244" t="s">
        <v>93</v>
      </c>
      <c r="C244" s="20">
        <v>0.8090277777777778</v>
      </c>
      <c r="D244" t="s">
        <v>88</v>
      </c>
    </row>
    <row r="245" spans="1:4" ht="12.75">
      <c r="A245" s="18">
        <v>41703</v>
      </c>
      <c r="B245" t="s">
        <v>94</v>
      </c>
      <c r="C245" s="20">
        <v>0.07013888888888889</v>
      </c>
      <c r="D245" t="s">
        <v>89</v>
      </c>
    </row>
    <row r="246" spans="1:4" ht="12.75">
      <c r="A246" s="18">
        <v>41703</v>
      </c>
      <c r="B246" t="s">
        <v>94</v>
      </c>
      <c r="C246" s="20">
        <v>0.3333333333333333</v>
      </c>
      <c r="D246" t="s">
        <v>88</v>
      </c>
    </row>
    <row r="247" spans="1:4" ht="12.75">
      <c r="A247" s="18">
        <v>41703</v>
      </c>
      <c r="B247" t="s">
        <v>94</v>
      </c>
      <c r="C247" s="20">
        <v>0.5979166666666667</v>
      </c>
      <c r="D247" t="s">
        <v>89</v>
      </c>
    </row>
    <row r="248" spans="1:4" ht="12.75">
      <c r="A248" s="18">
        <v>41703</v>
      </c>
      <c r="B248" t="s">
        <v>94</v>
      </c>
      <c r="C248" s="20">
        <v>0.8513888888888889</v>
      </c>
      <c r="D248" t="s">
        <v>88</v>
      </c>
    </row>
    <row r="249" spans="1:4" ht="12.75">
      <c r="A249" s="18">
        <v>41704</v>
      </c>
      <c r="B249" t="s">
        <v>95</v>
      </c>
      <c r="C249" s="20">
        <v>0.1111111111111111</v>
      </c>
      <c r="D249" t="s">
        <v>89</v>
      </c>
    </row>
    <row r="250" spans="1:4" ht="12.75">
      <c r="A250" s="18">
        <v>41704</v>
      </c>
      <c r="B250" t="s">
        <v>95</v>
      </c>
      <c r="C250" s="20">
        <v>0.3763888888888889</v>
      </c>
      <c r="D250" t="s">
        <v>88</v>
      </c>
    </row>
    <row r="251" spans="1:4" ht="12.75">
      <c r="A251" s="18">
        <v>41704</v>
      </c>
      <c r="B251" t="s">
        <v>95</v>
      </c>
      <c r="C251" s="20">
        <v>0.6430555555555556</v>
      </c>
      <c r="D251" t="s">
        <v>89</v>
      </c>
    </row>
    <row r="252" spans="1:4" ht="12.75">
      <c r="A252" s="18">
        <v>41704</v>
      </c>
      <c r="B252" t="s">
        <v>95</v>
      </c>
      <c r="C252" s="20">
        <v>0.8951388888888889</v>
      </c>
      <c r="D252" t="s">
        <v>88</v>
      </c>
    </row>
    <row r="253" spans="1:4" ht="12.75">
      <c r="A253" s="18">
        <v>41705</v>
      </c>
      <c r="B253" t="s">
        <v>87</v>
      </c>
      <c r="C253" s="20">
        <v>0.15416666666666667</v>
      </c>
      <c r="D253" t="s">
        <v>89</v>
      </c>
    </row>
    <row r="254" spans="1:4" ht="12.75">
      <c r="A254" s="18">
        <v>41705</v>
      </c>
      <c r="B254" t="s">
        <v>87</v>
      </c>
      <c r="C254" s="20">
        <v>0.4201388888888889</v>
      </c>
      <c r="D254" t="s">
        <v>88</v>
      </c>
    </row>
    <row r="255" spans="1:4" ht="12.75">
      <c r="A255" s="18">
        <v>41705</v>
      </c>
      <c r="B255" t="s">
        <v>87</v>
      </c>
      <c r="C255" s="20">
        <v>0.6875</v>
      </c>
      <c r="D255" t="s">
        <v>89</v>
      </c>
    </row>
    <row r="256" spans="1:4" ht="12.75">
      <c r="A256" s="18">
        <v>41705</v>
      </c>
      <c r="B256" t="s">
        <v>87</v>
      </c>
      <c r="C256" s="20">
        <v>0.9395833333333333</v>
      </c>
      <c r="D256" t="s">
        <v>88</v>
      </c>
    </row>
    <row r="257" spans="1:4" ht="12.75">
      <c r="A257" s="18">
        <v>41706</v>
      </c>
      <c r="B257" t="s">
        <v>90</v>
      </c>
      <c r="C257" s="20">
        <v>0.19722222222222222</v>
      </c>
      <c r="D257" t="s">
        <v>89</v>
      </c>
    </row>
    <row r="258" spans="1:4" ht="12.75">
      <c r="A258" s="18">
        <v>41706</v>
      </c>
      <c r="B258" t="s">
        <v>90</v>
      </c>
      <c r="C258" s="20">
        <v>0.4618055555555556</v>
      </c>
      <c r="D258" t="s">
        <v>88</v>
      </c>
    </row>
    <row r="259" spans="1:4" ht="12.75">
      <c r="A259" s="18">
        <v>41706</v>
      </c>
      <c r="B259" t="s">
        <v>90</v>
      </c>
      <c r="C259" s="20">
        <v>0.7291666666666666</v>
      </c>
      <c r="D259" t="s">
        <v>89</v>
      </c>
    </row>
    <row r="260" spans="1:4" ht="12.75">
      <c r="A260" s="18">
        <v>41706</v>
      </c>
      <c r="B260" t="s">
        <v>90</v>
      </c>
      <c r="C260" s="20">
        <v>0.9805555555555556</v>
      </c>
      <c r="D260" t="s">
        <v>88</v>
      </c>
    </row>
    <row r="261" spans="1:4" ht="12.75">
      <c r="A261" s="18">
        <v>41707</v>
      </c>
      <c r="B261" t="s">
        <v>91</v>
      </c>
      <c r="C261" s="20">
        <v>0.2777777777777778</v>
      </c>
      <c r="D261" t="s">
        <v>89</v>
      </c>
    </row>
    <row r="262" spans="1:4" ht="12.75">
      <c r="A262" s="18">
        <v>41707</v>
      </c>
      <c r="B262" t="s">
        <v>91</v>
      </c>
      <c r="C262" s="20">
        <v>0.5402777777777777</v>
      </c>
      <c r="D262" t="s">
        <v>88</v>
      </c>
    </row>
    <row r="263" spans="1:4" ht="12.75">
      <c r="A263" s="18">
        <v>41707</v>
      </c>
      <c r="B263" t="s">
        <v>91</v>
      </c>
      <c r="C263" s="20">
        <v>0.80625</v>
      </c>
      <c r="D263" t="s">
        <v>89</v>
      </c>
    </row>
    <row r="264" spans="1:4" ht="12.75">
      <c r="A264" s="18">
        <v>41708</v>
      </c>
      <c r="B264" t="s">
        <v>92</v>
      </c>
      <c r="C264" s="20">
        <v>0.05694444444444444</v>
      </c>
      <c r="D264" t="s">
        <v>88</v>
      </c>
    </row>
    <row r="265" spans="1:4" ht="12.75">
      <c r="A265" s="18">
        <v>41708</v>
      </c>
      <c r="B265" t="s">
        <v>92</v>
      </c>
      <c r="C265" s="20">
        <v>0.3111111111111111</v>
      </c>
      <c r="D265" t="s">
        <v>89</v>
      </c>
    </row>
    <row r="266" spans="1:4" ht="12.75">
      <c r="A266" s="18">
        <v>41708</v>
      </c>
      <c r="B266" t="s">
        <v>92</v>
      </c>
      <c r="C266" s="20">
        <v>0.5722222222222222</v>
      </c>
      <c r="D266" t="s">
        <v>88</v>
      </c>
    </row>
    <row r="267" spans="1:4" ht="12.75">
      <c r="A267" s="18">
        <v>41708</v>
      </c>
      <c r="B267" t="s">
        <v>92</v>
      </c>
      <c r="C267" s="20">
        <v>0.8368055555555555</v>
      </c>
      <c r="D267" t="s">
        <v>89</v>
      </c>
    </row>
    <row r="268" spans="1:4" ht="12.75">
      <c r="A268" s="18">
        <v>41709</v>
      </c>
      <c r="B268" t="s">
        <v>93</v>
      </c>
      <c r="C268" s="20">
        <v>0.08611111111111112</v>
      </c>
      <c r="D268" t="s">
        <v>88</v>
      </c>
    </row>
    <row r="269" spans="1:4" ht="12.75">
      <c r="A269" s="18">
        <v>41709</v>
      </c>
      <c r="B269" t="s">
        <v>93</v>
      </c>
      <c r="C269" s="20">
        <v>0.34027777777777773</v>
      </c>
      <c r="D269" t="s">
        <v>89</v>
      </c>
    </row>
    <row r="270" spans="1:4" ht="12.75">
      <c r="A270" s="18">
        <v>41709</v>
      </c>
      <c r="B270" t="s">
        <v>93</v>
      </c>
      <c r="C270" s="20">
        <v>0.6006944444444444</v>
      </c>
      <c r="D270" t="s">
        <v>88</v>
      </c>
    </row>
    <row r="271" spans="1:4" ht="12.75">
      <c r="A271" s="18">
        <v>41709</v>
      </c>
      <c r="B271" t="s">
        <v>93</v>
      </c>
      <c r="C271" s="20">
        <v>0.8631944444444444</v>
      </c>
      <c r="D271" t="s">
        <v>89</v>
      </c>
    </row>
    <row r="272" spans="1:4" ht="12.75">
      <c r="A272" s="18">
        <v>41710</v>
      </c>
      <c r="B272" t="s">
        <v>94</v>
      </c>
      <c r="C272" s="20">
        <v>0.1125</v>
      </c>
      <c r="D272" t="s">
        <v>88</v>
      </c>
    </row>
    <row r="273" spans="1:4" ht="12.75">
      <c r="A273" s="18">
        <v>41710</v>
      </c>
      <c r="B273" t="s">
        <v>94</v>
      </c>
      <c r="C273" s="20">
        <v>0.3666666666666667</v>
      </c>
      <c r="D273" t="s">
        <v>89</v>
      </c>
    </row>
    <row r="274" spans="1:4" ht="12.75">
      <c r="A274" s="18">
        <v>41710</v>
      </c>
      <c r="B274" t="s">
        <v>94</v>
      </c>
      <c r="C274" s="20">
        <v>0.6256944444444444</v>
      </c>
      <c r="D274" t="s">
        <v>88</v>
      </c>
    </row>
    <row r="275" spans="1:4" ht="12.75">
      <c r="A275" s="18">
        <v>41710</v>
      </c>
      <c r="B275" t="s">
        <v>94</v>
      </c>
      <c r="C275" s="20">
        <v>0.8875000000000001</v>
      </c>
      <c r="D275" t="s">
        <v>89</v>
      </c>
    </row>
    <row r="276" spans="1:4" ht="12.75">
      <c r="A276" s="18">
        <v>41711</v>
      </c>
      <c r="B276" t="s">
        <v>95</v>
      </c>
      <c r="C276" s="20">
        <v>0.13680555555555554</v>
      </c>
      <c r="D276" t="s">
        <v>88</v>
      </c>
    </row>
    <row r="277" spans="1:4" ht="12.75">
      <c r="A277" s="18">
        <v>41711</v>
      </c>
      <c r="B277" t="s">
        <v>95</v>
      </c>
      <c r="C277" s="20">
        <v>0.39166666666666666</v>
      </c>
      <c r="D277" t="s">
        <v>89</v>
      </c>
    </row>
    <row r="278" spans="1:4" ht="12.75">
      <c r="A278" s="18">
        <v>41711</v>
      </c>
      <c r="B278" t="s">
        <v>95</v>
      </c>
      <c r="C278" s="20">
        <v>0.65</v>
      </c>
      <c r="D278" t="s">
        <v>88</v>
      </c>
    </row>
    <row r="279" spans="1:4" ht="12.75">
      <c r="A279" s="18">
        <v>41711</v>
      </c>
      <c r="B279" t="s">
        <v>95</v>
      </c>
      <c r="C279" s="20">
        <v>0.9111111111111111</v>
      </c>
      <c r="D279" t="s">
        <v>89</v>
      </c>
    </row>
    <row r="280" spans="1:4" ht="12.75">
      <c r="A280" s="18">
        <v>41712</v>
      </c>
      <c r="B280" t="s">
        <v>87</v>
      </c>
      <c r="C280" s="20">
        <v>0.16111111111111112</v>
      </c>
      <c r="D280" t="s">
        <v>88</v>
      </c>
    </row>
    <row r="281" spans="1:4" ht="12.75">
      <c r="A281" s="18">
        <v>41712</v>
      </c>
      <c r="B281" t="s">
        <v>87</v>
      </c>
      <c r="C281" s="20">
        <v>0.4166666666666667</v>
      </c>
      <c r="D281" t="s">
        <v>89</v>
      </c>
    </row>
    <row r="282" spans="1:4" ht="12.75">
      <c r="A282" s="18">
        <v>41712</v>
      </c>
      <c r="B282" t="s">
        <v>87</v>
      </c>
      <c r="C282" s="20">
        <v>0.6743055555555556</v>
      </c>
      <c r="D282" t="s">
        <v>88</v>
      </c>
    </row>
    <row r="283" spans="1:4" ht="12.75">
      <c r="A283" s="18">
        <v>41712</v>
      </c>
      <c r="B283" t="s">
        <v>87</v>
      </c>
      <c r="C283" s="20">
        <v>0.9347222222222222</v>
      </c>
      <c r="D283" t="s">
        <v>89</v>
      </c>
    </row>
    <row r="284" spans="1:4" ht="12.75">
      <c r="A284" s="18">
        <v>41713</v>
      </c>
      <c r="B284" t="s">
        <v>90</v>
      </c>
      <c r="C284" s="20">
        <v>0.18541666666666667</v>
      </c>
      <c r="D284" t="s">
        <v>88</v>
      </c>
    </row>
    <row r="285" spans="1:4" ht="12.75">
      <c r="A285" s="18">
        <v>41713</v>
      </c>
      <c r="B285" t="s">
        <v>90</v>
      </c>
      <c r="C285" s="20">
        <v>0.44236111111111115</v>
      </c>
      <c r="D285" t="s">
        <v>89</v>
      </c>
    </row>
    <row r="286" spans="1:4" ht="12.75">
      <c r="A286" s="18">
        <v>41713</v>
      </c>
      <c r="B286" t="s">
        <v>90</v>
      </c>
      <c r="C286" s="20">
        <v>0.6993055555555556</v>
      </c>
      <c r="D286" t="s">
        <v>88</v>
      </c>
    </row>
    <row r="287" spans="1:4" ht="12.75">
      <c r="A287" s="18">
        <v>41713</v>
      </c>
      <c r="B287" t="s">
        <v>90</v>
      </c>
      <c r="C287" s="20">
        <v>0.9590277777777777</v>
      </c>
      <c r="D287" t="s">
        <v>89</v>
      </c>
    </row>
    <row r="288" spans="1:4" ht="12.75">
      <c r="A288" s="18">
        <v>41714</v>
      </c>
      <c r="B288" t="s">
        <v>91</v>
      </c>
      <c r="C288" s="20">
        <v>0.2111111111111111</v>
      </c>
      <c r="D288" t="s">
        <v>88</v>
      </c>
    </row>
    <row r="289" spans="1:4" ht="12.75">
      <c r="A289" s="18">
        <v>41714</v>
      </c>
      <c r="B289" t="s">
        <v>91</v>
      </c>
      <c r="C289" s="20">
        <v>0.46875</v>
      </c>
      <c r="D289" t="s">
        <v>89</v>
      </c>
    </row>
    <row r="290" spans="1:4" ht="12.75">
      <c r="A290" s="18">
        <v>41714</v>
      </c>
      <c r="B290" t="s">
        <v>91</v>
      </c>
      <c r="C290" s="20">
        <v>0.725</v>
      </c>
      <c r="D290" t="s">
        <v>88</v>
      </c>
    </row>
    <row r="291" spans="1:4" ht="12.75">
      <c r="A291" s="18">
        <v>41714</v>
      </c>
      <c r="B291" t="s">
        <v>91</v>
      </c>
      <c r="C291" s="20">
        <v>0.9840277777777778</v>
      </c>
      <c r="D291" t="s">
        <v>89</v>
      </c>
    </row>
    <row r="292" spans="1:4" ht="12.75">
      <c r="A292" s="18">
        <v>41715</v>
      </c>
      <c r="B292" t="s">
        <v>92</v>
      </c>
      <c r="C292" s="20">
        <v>0.23750000000000002</v>
      </c>
      <c r="D292" t="s">
        <v>88</v>
      </c>
    </row>
    <row r="293" spans="1:4" ht="12.75">
      <c r="A293" s="18">
        <v>41715</v>
      </c>
      <c r="B293" t="s">
        <v>92</v>
      </c>
      <c r="C293" s="20">
        <v>0.49652777777777773</v>
      </c>
      <c r="D293" t="s">
        <v>89</v>
      </c>
    </row>
    <row r="294" spans="1:4" ht="12.75">
      <c r="A294" s="18">
        <v>41715</v>
      </c>
      <c r="B294" t="s">
        <v>92</v>
      </c>
      <c r="C294" s="20">
        <v>0.7527777777777778</v>
      </c>
      <c r="D294" t="s">
        <v>88</v>
      </c>
    </row>
    <row r="295" spans="1:4" ht="12.75">
      <c r="A295" s="18">
        <v>41716</v>
      </c>
      <c r="B295" t="s">
        <v>93</v>
      </c>
      <c r="C295" s="20">
        <v>0.011111111111111112</v>
      </c>
      <c r="D295" t="s">
        <v>89</v>
      </c>
    </row>
    <row r="296" spans="1:4" ht="12.75">
      <c r="A296" s="18">
        <v>41716</v>
      </c>
      <c r="B296" t="s">
        <v>93</v>
      </c>
      <c r="C296" s="20">
        <v>0.2659722222222222</v>
      </c>
      <c r="D296" t="s">
        <v>88</v>
      </c>
    </row>
    <row r="297" spans="1:4" ht="12.75">
      <c r="A297" s="18">
        <v>41716</v>
      </c>
      <c r="B297" t="s">
        <v>93</v>
      </c>
      <c r="C297" s="20">
        <v>0.5263888888888889</v>
      </c>
      <c r="D297" t="s">
        <v>89</v>
      </c>
    </row>
    <row r="298" spans="1:4" ht="12.75">
      <c r="A298" s="18">
        <v>41716</v>
      </c>
      <c r="B298" t="s">
        <v>93</v>
      </c>
      <c r="C298" s="20">
        <v>0.7819444444444444</v>
      </c>
      <c r="D298" t="s">
        <v>88</v>
      </c>
    </row>
    <row r="299" spans="1:4" ht="12.75">
      <c r="A299" s="18">
        <v>41717</v>
      </c>
      <c r="B299" t="s">
        <v>94</v>
      </c>
      <c r="C299" s="20">
        <v>0.04027777777777778</v>
      </c>
      <c r="D299" t="s">
        <v>89</v>
      </c>
    </row>
    <row r="300" spans="1:4" ht="12.75">
      <c r="A300" s="18">
        <v>41717</v>
      </c>
      <c r="B300" t="s">
        <v>94</v>
      </c>
      <c r="C300" s="20">
        <v>0.2965277777777778</v>
      </c>
      <c r="D300" t="s">
        <v>88</v>
      </c>
    </row>
    <row r="301" spans="1:4" ht="12.75">
      <c r="A301" s="18">
        <v>41717</v>
      </c>
      <c r="B301" t="s">
        <v>94</v>
      </c>
      <c r="C301" s="20">
        <v>0.5597222222222222</v>
      </c>
      <c r="D301" t="s">
        <v>89</v>
      </c>
    </row>
    <row r="302" spans="1:4" ht="12.75">
      <c r="A302" s="18">
        <v>41717</v>
      </c>
      <c r="B302" t="s">
        <v>94</v>
      </c>
      <c r="C302" s="20">
        <v>0.8152777777777778</v>
      </c>
      <c r="D302" t="s">
        <v>88</v>
      </c>
    </row>
    <row r="303" spans="1:4" ht="12.75">
      <c r="A303" s="18">
        <v>41718</v>
      </c>
      <c r="B303" t="s">
        <v>95</v>
      </c>
      <c r="C303" s="20">
        <v>0.07291666666666667</v>
      </c>
      <c r="D303" t="s">
        <v>89</v>
      </c>
    </row>
    <row r="304" spans="1:4" ht="12.75">
      <c r="A304" s="18">
        <v>41718</v>
      </c>
      <c r="B304" t="s">
        <v>95</v>
      </c>
      <c r="C304" s="20">
        <v>0.33125</v>
      </c>
      <c r="D304" t="s">
        <v>88</v>
      </c>
    </row>
    <row r="305" spans="1:4" ht="12.75">
      <c r="A305" s="18">
        <v>41718</v>
      </c>
      <c r="B305" t="s">
        <v>95</v>
      </c>
      <c r="C305" s="20">
        <v>0.5965277777777778</v>
      </c>
      <c r="D305" t="s">
        <v>89</v>
      </c>
    </row>
    <row r="306" spans="1:4" ht="12.75">
      <c r="A306" s="18">
        <v>41718</v>
      </c>
      <c r="B306" t="s">
        <v>95</v>
      </c>
      <c r="C306" s="20">
        <v>0.8527777777777777</v>
      </c>
      <c r="D306" t="s">
        <v>88</v>
      </c>
    </row>
    <row r="307" spans="1:4" ht="12.75">
      <c r="A307" s="18">
        <v>41719</v>
      </c>
      <c r="B307" t="s">
        <v>87</v>
      </c>
      <c r="C307" s="20">
        <v>0.10972222222222222</v>
      </c>
      <c r="D307" t="s">
        <v>89</v>
      </c>
    </row>
    <row r="308" spans="1:4" ht="12.75">
      <c r="A308" s="18">
        <v>41719</v>
      </c>
      <c r="B308" t="s">
        <v>87</v>
      </c>
      <c r="C308" s="20">
        <v>0.37013888888888885</v>
      </c>
      <c r="D308" t="s">
        <v>88</v>
      </c>
    </row>
    <row r="309" spans="1:4" ht="12.75">
      <c r="A309" s="18">
        <v>41719</v>
      </c>
      <c r="B309" t="s">
        <v>87</v>
      </c>
      <c r="C309" s="20">
        <v>0.6381944444444444</v>
      </c>
      <c r="D309" t="s">
        <v>89</v>
      </c>
    </row>
    <row r="310" spans="1:4" ht="12.75">
      <c r="A310" s="18">
        <v>41719</v>
      </c>
      <c r="B310" t="s">
        <v>87</v>
      </c>
      <c r="C310" s="20">
        <v>0.8944444444444444</v>
      </c>
      <c r="D310" t="s">
        <v>88</v>
      </c>
    </row>
    <row r="311" spans="1:4" ht="12.75">
      <c r="A311" s="18">
        <v>41720</v>
      </c>
      <c r="B311" t="s">
        <v>90</v>
      </c>
      <c r="C311" s="20">
        <v>0.15138888888888888</v>
      </c>
      <c r="D311" t="s">
        <v>89</v>
      </c>
    </row>
    <row r="312" spans="1:4" ht="12.75">
      <c r="A312" s="18">
        <v>41720</v>
      </c>
      <c r="B312" t="s">
        <v>90</v>
      </c>
      <c r="C312" s="20">
        <v>0.41250000000000003</v>
      </c>
      <c r="D312" t="s">
        <v>88</v>
      </c>
    </row>
    <row r="313" spans="1:4" ht="12.75">
      <c r="A313" s="18">
        <v>41720</v>
      </c>
      <c r="B313" t="s">
        <v>90</v>
      </c>
      <c r="C313" s="20">
        <v>0.6833333333333332</v>
      </c>
      <c r="D313" t="s">
        <v>89</v>
      </c>
    </row>
    <row r="314" spans="1:4" ht="12.75">
      <c r="A314" s="18">
        <v>41720</v>
      </c>
      <c r="B314" t="s">
        <v>90</v>
      </c>
      <c r="C314" s="20">
        <v>0.9402777777777778</v>
      </c>
      <c r="D314" t="s">
        <v>88</v>
      </c>
    </row>
    <row r="315" spans="1:4" ht="12.75">
      <c r="A315" s="18">
        <v>41721</v>
      </c>
      <c r="B315" t="s">
        <v>91</v>
      </c>
      <c r="C315" s="20">
        <v>0.19583333333333333</v>
      </c>
      <c r="D315" t="s">
        <v>89</v>
      </c>
    </row>
    <row r="316" spans="1:4" ht="12.75">
      <c r="A316" s="18">
        <v>41721</v>
      </c>
      <c r="B316" t="s">
        <v>91</v>
      </c>
      <c r="C316" s="20">
        <v>0.45694444444444443</v>
      </c>
      <c r="D316" t="s">
        <v>88</v>
      </c>
    </row>
    <row r="317" spans="1:4" ht="12.75">
      <c r="A317" s="18">
        <v>41721</v>
      </c>
      <c r="B317" t="s">
        <v>91</v>
      </c>
      <c r="C317" s="20">
        <v>0.7284722222222223</v>
      </c>
      <c r="D317" t="s">
        <v>89</v>
      </c>
    </row>
    <row r="318" spans="1:4" ht="12.75">
      <c r="A318" s="18">
        <v>41721</v>
      </c>
      <c r="B318" t="s">
        <v>91</v>
      </c>
      <c r="C318" s="20">
        <v>0.9854166666666666</v>
      </c>
      <c r="D318" t="s">
        <v>88</v>
      </c>
    </row>
    <row r="319" spans="1:4" ht="12.75">
      <c r="A319" s="18">
        <v>41722</v>
      </c>
      <c r="B319" t="s">
        <v>92</v>
      </c>
      <c r="C319" s="20">
        <v>0.24027777777777778</v>
      </c>
      <c r="D319" t="s">
        <v>89</v>
      </c>
    </row>
    <row r="320" spans="1:4" ht="12.75">
      <c r="A320" s="18">
        <v>41722</v>
      </c>
      <c r="B320" t="s">
        <v>92</v>
      </c>
      <c r="C320" s="20">
        <v>0.5013888888888889</v>
      </c>
      <c r="D320" t="s">
        <v>88</v>
      </c>
    </row>
    <row r="321" spans="1:4" ht="12.75">
      <c r="A321" s="18">
        <v>41722</v>
      </c>
      <c r="B321" t="s">
        <v>92</v>
      </c>
      <c r="C321" s="20">
        <v>0.7715277777777777</v>
      </c>
      <c r="D321" t="s">
        <v>89</v>
      </c>
    </row>
    <row r="322" spans="1:4" ht="12.75">
      <c r="A322" s="18">
        <v>41723</v>
      </c>
      <c r="B322" t="s">
        <v>93</v>
      </c>
      <c r="C322" s="20">
        <v>0.027777777777777776</v>
      </c>
      <c r="D322" t="s">
        <v>88</v>
      </c>
    </row>
    <row r="323" spans="1:4" ht="12.75">
      <c r="A323" s="18">
        <v>41723</v>
      </c>
      <c r="B323" t="s">
        <v>93</v>
      </c>
      <c r="C323" s="20">
        <v>0.2833333333333333</v>
      </c>
      <c r="D323" t="s">
        <v>89</v>
      </c>
    </row>
    <row r="324" spans="1:4" ht="12.75">
      <c r="A324" s="18">
        <v>41723</v>
      </c>
      <c r="B324" t="s">
        <v>93</v>
      </c>
      <c r="C324" s="20">
        <v>0.5430555555555555</v>
      </c>
      <c r="D324" t="s">
        <v>88</v>
      </c>
    </row>
    <row r="325" spans="1:4" ht="12.75">
      <c r="A325" s="18">
        <v>41723</v>
      </c>
      <c r="B325" t="s">
        <v>93</v>
      </c>
      <c r="C325" s="20">
        <v>0.811111111111111</v>
      </c>
      <c r="D325" t="s">
        <v>89</v>
      </c>
    </row>
    <row r="326" spans="1:4" ht="12.75">
      <c r="A326" s="18">
        <v>41724</v>
      </c>
      <c r="B326" t="s">
        <v>94</v>
      </c>
      <c r="C326" s="20">
        <v>0.06805555555555555</v>
      </c>
      <c r="D326" t="s">
        <v>88</v>
      </c>
    </row>
    <row r="327" spans="1:4" ht="12.75">
      <c r="A327" s="18">
        <v>41724</v>
      </c>
      <c r="B327" t="s">
        <v>94</v>
      </c>
      <c r="C327" s="20">
        <v>0.3236111111111111</v>
      </c>
      <c r="D327" t="s">
        <v>89</v>
      </c>
    </row>
    <row r="328" spans="1:4" ht="12.75">
      <c r="A328" s="18">
        <v>41724</v>
      </c>
      <c r="B328" t="s">
        <v>94</v>
      </c>
      <c r="C328" s="20">
        <v>0.5819444444444445</v>
      </c>
      <c r="D328" t="s">
        <v>88</v>
      </c>
    </row>
    <row r="329" spans="1:4" ht="12.75">
      <c r="A329" s="18">
        <v>41724</v>
      </c>
      <c r="B329" t="s">
        <v>94</v>
      </c>
      <c r="C329" s="20">
        <v>0.8479166666666668</v>
      </c>
      <c r="D329" t="s">
        <v>89</v>
      </c>
    </row>
    <row r="330" spans="1:4" ht="12.75">
      <c r="A330" s="18">
        <v>41725</v>
      </c>
      <c r="B330" t="s">
        <v>95</v>
      </c>
      <c r="C330" s="20">
        <v>0.10486111111111111</v>
      </c>
      <c r="D330" t="s">
        <v>88</v>
      </c>
    </row>
    <row r="331" spans="1:4" ht="12.75">
      <c r="A331" s="18">
        <v>41725</v>
      </c>
      <c r="B331" t="s">
        <v>95</v>
      </c>
      <c r="C331" s="20">
        <v>0.36180555555555555</v>
      </c>
      <c r="D331" t="s">
        <v>89</v>
      </c>
    </row>
    <row r="332" spans="1:4" ht="12.75">
      <c r="A332" s="18">
        <v>41725</v>
      </c>
      <c r="B332" t="s">
        <v>95</v>
      </c>
      <c r="C332" s="20">
        <v>0.61875</v>
      </c>
      <c r="D332" t="s">
        <v>88</v>
      </c>
    </row>
    <row r="333" spans="1:4" ht="12.75">
      <c r="A333" s="18">
        <v>41725</v>
      </c>
      <c r="B333" t="s">
        <v>95</v>
      </c>
      <c r="C333" s="20">
        <v>0.8833333333333333</v>
      </c>
      <c r="D333" t="s">
        <v>89</v>
      </c>
    </row>
    <row r="334" spans="1:4" ht="12.75">
      <c r="A334" s="18">
        <v>41726</v>
      </c>
      <c r="B334" t="s">
        <v>87</v>
      </c>
      <c r="C334" s="20">
        <v>0.14027777777777778</v>
      </c>
      <c r="D334" t="s">
        <v>88</v>
      </c>
    </row>
    <row r="335" spans="1:4" ht="12.75">
      <c r="A335" s="18">
        <v>41726</v>
      </c>
      <c r="B335" t="s">
        <v>87</v>
      </c>
      <c r="C335" s="20">
        <v>0.3979166666666667</v>
      </c>
      <c r="D335" t="s">
        <v>89</v>
      </c>
    </row>
    <row r="336" spans="1:4" ht="12.75">
      <c r="A336" s="18">
        <v>41726</v>
      </c>
      <c r="B336" t="s">
        <v>87</v>
      </c>
      <c r="C336" s="20">
        <v>0.6541666666666667</v>
      </c>
      <c r="D336" t="s">
        <v>88</v>
      </c>
    </row>
    <row r="337" spans="1:4" ht="12.75">
      <c r="A337" s="18">
        <v>41726</v>
      </c>
      <c r="B337" t="s">
        <v>87</v>
      </c>
      <c r="C337" s="20">
        <v>0.9173611111111111</v>
      </c>
      <c r="D337" t="s">
        <v>89</v>
      </c>
    </row>
    <row r="338" spans="1:4" ht="12.75">
      <c r="A338" s="18">
        <v>41727</v>
      </c>
      <c r="B338" t="s">
        <v>90</v>
      </c>
      <c r="C338" s="20">
        <v>0.17500000000000002</v>
      </c>
      <c r="D338" t="s">
        <v>88</v>
      </c>
    </row>
    <row r="339" spans="1:4" ht="12.75">
      <c r="A339" s="18">
        <v>41727</v>
      </c>
      <c r="B339" t="s">
        <v>90</v>
      </c>
      <c r="C339" s="20">
        <v>0.43402777777777773</v>
      </c>
      <c r="D339" t="s">
        <v>89</v>
      </c>
    </row>
    <row r="340" spans="1:4" ht="12.75">
      <c r="A340" s="18">
        <v>41727</v>
      </c>
      <c r="B340" t="s">
        <v>90</v>
      </c>
      <c r="C340" s="20">
        <v>0.688888888888889</v>
      </c>
      <c r="D340" t="s">
        <v>88</v>
      </c>
    </row>
    <row r="341" spans="1:4" ht="12.75">
      <c r="A341" s="18">
        <v>41727</v>
      </c>
      <c r="B341" t="s">
        <v>90</v>
      </c>
      <c r="C341" s="20">
        <v>0.9506944444444444</v>
      </c>
      <c r="D341" t="s">
        <v>89</v>
      </c>
    </row>
    <row r="342" spans="1:4" ht="12.75">
      <c r="A342" s="18">
        <v>41728</v>
      </c>
      <c r="B342" t="s">
        <v>91</v>
      </c>
      <c r="C342" s="20">
        <v>0.20902777777777778</v>
      </c>
      <c r="D342" t="s">
        <v>88</v>
      </c>
    </row>
    <row r="343" spans="1:4" ht="12.75">
      <c r="A343" s="18">
        <v>41728</v>
      </c>
      <c r="B343" t="s">
        <v>91</v>
      </c>
      <c r="C343" s="20">
        <v>0.4694444444444445</v>
      </c>
      <c r="D343" t="s">
        <v>89</v>
      </c>
    </row>
    <row r="344" spans="1:4" ht="12.75">
      <c r="A344" s="18">
        <v>41728</v>
      </c>
      <c r="B344" t="s">
        <v>91</v>
      </c>
      <c r="C344" s="20">
        <v>0.7236111111111111</v>
      </c>
      <c r="D344" t="s">
        <v>88</v>
      </c>
    </row>
    <row r="345" spans="1:4" ht="12.75">
      <c r="A345" s="18">
        <v>41728</v>
      </c>
      <c r="B345" t="s">
        <v>91</v>
      </c>
      <c r="C345" s="20">
        <v>0.9840277777777778</v>
      </c>
      <c r="D345" t="s">
        <v>89</v>
      </c>
    </row>
    <row r="346" spans="1:4" ht="12.75">
      <c r="A346" s="18">
        <v>41729</v>
      </c>
      <c r="B346" t="s">
        <v>92</v>
      </c>
      <c r="C346" s="20">
        <v>0.24305555555555555</v>
      </c>
      <c r="D346" t="s">
        <v>88</v>
      </c>
    </row>
    <row r="347" spans="1:4" ht="12.75">
      <c r="A347" s="18">
        <v>41729</v>
      </c>
      <c r="B347" t="s">
        <v>92</v>
      </c>
      <c r="C347" s="20">
        <v>0.5048611111111111</v>
      </c>
      <c r="D347" t="s">
        <v>89</v>
      </c>
    </row>
    <row r="348" spans="1:4" ht="12.75">
      <c r="A348" s="18">
        <v>41729</v>
      </c>
      <c r="B348" t="s">
        <v>92</v>
      </c>
      <c r="C348" s="20">
        <v>0.7583333333333333</v>
      </c>
      <c r="D348" t="s">
        <v>88</v>
      </c>
    </row>
    <row r="349" spans="1:4" ht="12.75">
      <c r="A349" s="18">
        <v>41730</v>
      </c>
      <c r="B349" t="s">
        <v>93</v>
      </c>
      <c r="C349" s="20">
        <v>0.017361111111111112</v>
      </c>
      <c r="D349" t="s">
        <v>89</v>
      </c>
    </row>
    <row r="350" spans="1:4" ht="12.75">
      <c r="A350" s="18">
        <v>41730</v>
      </c>
      <c r="B350" t="s">
        <v>93</v>
      </c>
      <c r="C350" s="20">
        <v>0.2777777777777778</v>
      </c>
      <c r="D350" t="s">
        <v>88</v>
      </c>
    </row>
    <row r="351" spans="1:4" ht="12.75">
      <c r="A351" s="18">
        <v>41730</v>
      </c>
      <c r="B351" t="s">
        <v>93</v>
      </c>
      <c r="C351" s="20">
        <v>0.5409722222222222</v>
      </c>
      <c r="D351" t="s">
        <v>89</v>
      </c>
    </row>
    <row r="352" spans="1:4" ht="12.75">
      <c r="A352" s="18">
        <v>41730</v>
      </c>
      <c r="B352" t="s">
        <v>93</v>
      </c>
      <c r="C352" s="20">
        <v>0.7937500000000001</v>
      </c>
      <c r="D352" t="s">
        <v>88</v>
      </c>
    </row>
    <row r="353" spans="1:4" ht="12.75">
      <c r="A353" s="18">
        <v>41731</v>
      </c>
      <c r="B353" t="s">
        <v>94</v>
      </c>
      <c r="C353" s="20">
        <v>0.052083333333333336</v>
      </c>
      <c r="D353" t="s">
        <v>89</v>
      </c>
    </row>
    <row r="354" spans="1:4" ht="12.75">
      <c r="A354" s="18">
        <v>41731</v>
      </c>
      <c r="B354" t="s">
        <v>94</v>
      </c>
      <c r="C354" s="20">
        <v>0.31319444444444444</v>
      </c>
      <c r="D354" t="s">
        <v>88</v>
      </c>
    </row>
    <row r="355" spans="1:4" ht="12.75">
      <c r="A355" s="18">
        <v>41731</v>
      </c>
      <c r="B355" t="s">
        <v>94</v>
      </c>
      <c r="C355" s="20">
        <v>0.5784722222222222</v>
      </c>
      <c r="D355" t="s">
        <v>89</v>
      </c>
    </row>
    <row r="356" spans="1:4" ht="12.75">
      <c r="A356" s="18">
        <v>41731</v>
      </c>
      <c r="B356" t="s">
        <v>94</v>
      </c>
      <c r="C356" s="20">
        <v>0.8305555555555556</v>
      </c>
      <c r="D356" t="s">
        <v>88</v>
      </c>
    </row>
    <row r="357" spans="1:4" ht="12.75">
      <c r="A357" s="18">
        <v>41732</v>
      </c>
      <c r="B357" t="s">
        <v>95</v>
      </c>
      <c r="C357" s="20">
        <v>0.08819444444444445</v>
      </c>
      <c r="D357" t="s">
        <v>89</v>
      </c>
    </row>
    <row r="358" spans="1:4" ht="12.75">
      <c r="A358" s="18">
        <v>41732</v>
      </c>
      <c r="B358" t="s">
        <v>95</v>
      </c>
      <c r="C358" s="20">
        <v>0.3506944444444444</v>
      </c>
      <c r="D358" t="s">
        <v>88</v>
      </c>
    </row>
    <row r="359" spans="1:4" ht="12.75">
      <c r="A359" s="18">
        <v>41732</v>
      </c>
      <c r="B359" t="s">
        <v>95</v>
      </c>
      <c r="C359" s="20">
        <v>0.6180555555555556</v>
      </c>
      <c r="D359" t="s">
        <v>89</v>
      </c>
    </row>
    <row r="360" spans="1:4" ht="12.75">
      <c r="A360" s="18">
        <v>41732</v>
      </c>
      <c r="B360" t="s">
        <v>95</v>
      </c>
      <c r="C360" s="20">
        <v>0.8701388888888889</v>
      </c>
      <c r="D360" t="s">
        <v>88</v>
      </c>
    </row>
    <row r="361" spans="1:4" ht="12.75">
      <c r="A361" s="18">
        <v>41733</v>
      </c>
      <c r="B361" t="s">
        <v>87</v>
      </c>
      <c r="C361" s="20">
        <v>0.12638888888888888</v>
      </c>
      <c r="D361" t="s">
        <v>89</v>
      </c>
    </row>
    <row r="362" spans="1:4" ht="12.75">
      <c r="A362" s="18">
        <v>41733</v>
      </c>
      <c r="B362" t="s">
        <v>87</v>
      </c>
      <c r="C362" s="20">
        <v>0.3909722222222222</v>
      </c>
      <c r="D362" t="s">
        <v>88</v>
      </c>
    </row>
    <row r="363" spans="1:4" ht="12.75">
      <c r="A363" s="18">
        <v>41733</v>
      </c>
      <c r="B363" t="s">
        <v>87</v>
      </c>
      <c r="C363" s="20">
        <v>0.6590277777777778</v>
      </c>
      <c r="D363" t="s">
        <v>89</v>
      </c>
    </row>
    <row r="364" spans="1:4" ht="12.75">
      <c r="A364" s="18">
        <v>41733</v>
      </c>
      <c r="B364" t="s">
        <v>87</v>
      </c>
      <c r="C364" s="20">
        <v>0.9118055555555555</v>
      </c>
      <c r="D364" t="s">
        <v>88</v>
      </c>
    </row>
    <row r="365" spans="1:4" ht="12.75">
      <c r="A365" s="18">
        <v>41734</v>
      </c>
      <c r="B365" t="s">
        <v>90</v>
      </c>
      <c r="C365" s="20">
        <v>0.16805555555555554</v>
      </c>
      <c r="D365" t="s">
        <v>89</v>
      </c>
    </row>
    <row r="366" spans="1:4" ht="12.75">
      <c r="A366" s="18">
        <v>41734</v>
      </c>
      <c r="B366" t="s">
        <v>90</v>
      </c>
      <c r="C366" s="20">
        <v>0.43194444444444446</v>
      </c>
      <c r="D366" t="s">
        <v>88</v>
      </c>
    </row>
    <row r="367" spans="1:4" ht="12.75">
      <c r="A367" s="18">
        <v>41734</v>
      </c>
      <c r="B367" t="s">
        <v>90</v>
      </c>
      <c r="C367" s="20">
        <v>0.7013888888888888</v>
      </c>
      <c r="D367" t="s">
        <v>89</v>
      </c>
    </row>
    <row r="368" spans="1:4" ht="12.75">
      <c r="A368" s="18">
        <v>41734</v>
      </c>
      <c r="B368" t="s">
        <v>90</v>
      </c>
      <c r="C368" s="20">
        <v>0.9541666666666666</v>
      </c>
      <c r="D368" t="s">
        <v>88</v>
      </c>
    </row>
    <row r="369" spans="1:4" ht="12.75">
      <c r="A369" s="18">
        <v>41735</v>
      </c>
      <c r="B369" t="s">
        <v>91</v>
      </c>
      <c r="C369" s="20">
        <v>0.20972222222222223</v>
      </c>
      <c r="D369" t="s">
        <v>89</v>
      </c>
    </row>
    <row r="370" spans="1:4" ht="12.75">
      <c r="A370" s="18">
        <v>41735</v>
      </c>
      <c r="B370" t="s">
        <v>91</v>
      </c>
      <c r="C370" s="20">
        <v>0.47291666666666665</v>
      </c>
      <c r="D370" t="s">
        <v>88</v>
      </c>
    </row>
    <row r="371" spans="1:4" ht="12.75">
      <c r="A371" s="18">
        <v>41735</v>
      </c>
      <c r="B371" t="s">
        <v>91</v>
      </c>
      <c r="C371" s="20">
        <v>0.7409722222222223</v>
      </c>
      <c r="D371" t="s">
        <v>89</v>
      </c>
    </row>
    <row r="372" spans="1:4" ht="12.75">
      <c r="A372" s="18">
        <v>41735</v>
      </c>
      <c r="B372" t="s">
        <v>91</v>
      </c>
      <c r="C372" s="20">
        <v>0.99375</v>
      </c>
      <c r="D372" t="s">
        <v>88</v>
      </c>
    </row>
    <row r="373" spans="1:4" ht="12.75">
      <c r="A373" s="18">
        <v>41736</v>
      </c>
      <c r="B373" t="s">
        <v>92</v>
      </c>
      <c r="C373" s="20">
        <v>0.24861111111111112</v>
      </c>
      <c r="D373" t="s">
        <v>89</v>
      </c>
    </row>
    <row r="374" spans="1:4" ht="12.75">
      <c r="A374" s="18">
        <v>41736</v>
      </c>
      <c r="B374" t="s">
        <v>92</v>
      </c>
      <c r="C374" s="20">
        <v>0.5104166666666666</v>
      </c>
      <c r="D374" t="s">
        <v>88</v>
      </c>
    </row>
    <row r="375" spans="1:4" ht="12.75">
      <c r="A375" s="18">
        <v>41736</v>
      </c>
      <c r="B375" t="s">
        <v>92</v>
      </c>
      <c r="C375" s="20">
        <v>0.7763888888888889</v>
      </c>
      <c r="D375" t="s">
        <v>89</v>
      </c>
    </row>
    <row r="376" spans="1:4" ht="12.75">
      <c r="A376" s="18">
        <v>41737</v>
      </c>
      <c r="B376" t="s">
        <v>93</v>
      </c>
      <c r="C376" s="20">
        <v>0.02847222222222222</v>
      </c>
      <c r="D376" t="s">
        <v>88</v>
      </c>
    </row>
    <row r="377" spans="1:4" ht="12.75">
      <c r="A377" s="18">
        <v>41737</v>
      </c>
      <c r="B377" t="s">
        <v>93</v>
      </c>
      <c r="C377" s="20">
        <v>0.28402777777777777</v>
      </c>
      <c r="D377" t="s">
        <v>89</v>
      </c>
    </row>
    <row r="378" spans="1:4" ht="12.75">
      <c r="A378" s="18">
        <v>41737</v>
      </c>
      <c r="B378" t="s">
        <v>93</v>
      </c>
      <c r="C378" s="20">
        <v>0.5437500000000001</v>
      </c>
      <c r="D378" t="s">
        <v>88</v>
      </c>
    </row>
    <row r="379" spans="1:4" ht="12.75">
      <c r="A379" s="18">
        <v>41737</v>
      </c>
      <c r="B379" t="s">
        <v>93</v>
      </c>
      <c r="C379" s="20">
        <v>0.8069444444444445</v>
      </c>
      <c r="D379" t="s">
        <v>89</v>
      </c>
    </row>
    <row r="380" spans="1:4" ht="12.75">
      <c r="A380" s="18">
        <v>41738</v>
      </c>
      <c r="B380" t="s">
        <v>94</v>
      </c>
      <c r="C380" s="20">
        <v>0.05902777777777778</v>
      </c>
      <c r="D380" t="s">
        <v>88</v>
      </c>
    </row>
    <row r="381" spans="1:4" ht="12.75">
      <c r="A381" s="18">
        <v>41738</v>
      </c>
      <c r="B381" t="s">
        <v>94</v>
      </c>
      <c r="C381" s="20">
        <v>0.3145833333333333</v>
      </c>
      <c r="D381" t="s">
        <v>89</v>
      </c>
    </row>
    <row r="382" spans="1:4" ht="12.75">
      <c r="A382" s="18">
        <v>41738</v>
      </c>
      <c r="B382" t="s">
        <v>94</v>
      </c>
      <c r="C382" s="20">
        <v>0.5729166666666666</v>
      </c>
      <c r="D382" t="s">
        <v>88</v>
      </c>
    </row>
    <row r="383" spans="1:4" ht="12.75">
      <c r="A383" s="18">
        <v>41738</v>
      </c>
      <c r="B383" t="s">
        <v>94</v>
      </c>
      <c r="C383" s="20">
        <v>0.8340277777777777</v>
      </c>
      <c r="D383" t="s">
        <v>89</v>
      </c>
    </row>
    <row r="384" spans="1:4" ht="12.75">
      <c r="A384" s="18">
        <v>41739</v>
      </c>
      <c r="B384" t="s">
        <v>95</v>
      </c>
      <c r="C384" s="20">
        <v>0.08611111111111112</v>
      </c>
      <c r="D384" t="s">
        <v>88</v>
      </c>
    </row>
    <row r="385" spans="1:4" ht="12.75">
      <c r="A385" s="18">
        <v>41739</v>
      </c>
      <c r="B385" t="s">
        <v>95</v>
      </c>
      <c r="C385" s="20">
        <v>0.3423611111111111</v>
      </c>
      <c r="D385" t="s">
        <v>89</v>
      </c>
    </row>
    <row r="386" spans="1:4" ht="12.75">
      <c r="A386" s="18">
        <v>41739</v>
      </c>
      <c r="B386" t="s">
        <v>95</v>
      </c>
      <c r="C386" s="20">
        <v>0.5993055555555555</v>
      </c>
      <c r="D386" t="s">
        <v>88</v>
      </c>
    </row>
    <row r="387" spans="1:4" ht="12.75">
      <c r="A387" s="18">
        <v>41739</v>
      </c>
      <c r="B387" t="s">
        <v>95</v>
      </c>
      <c r="C387" s="20">
        <v>0.8590277777777778</v>
      </c>
      <c r="D387" t="s">
        <v>89</v>
      </c>
    </row>
    <row r="388" spans="1:4" ht="12.75">
      <c r="A388" s="18">
        <v>41740</v>
      </c>
      <c r="B388" t="s">
        <v>87</v>
      </c>
      <c r="C388" s="20">
        <v>0.11180555555555556</v>
      </c>
      <c r="D388" t="s">
        <v>88</v>
      </c>
    </row>
    <row r="389" spans="1:4" ht="12.75">
      <c r="A389" s="18">
        <v>41740</v>
      </c>
      <c r="B389" t="s">
        <v>87</v>
      </c>
      <c r="C389" s="20">
        <v>0.36944444444444446</v>
      </c>
      <c r="D389" t="s">
        <v>89</v>
      </c>
    </row>
    <row r="390" spans="1:4" ht="12.75">
      <c r="A390" s="18">
        <v>41740</v>
      </c>
      <c r="B390" t="s">
        <v>87</v>
      </c>
      <c r="C390" s="20">
        <v>0.6256944444444444</v>
      </c>
      <c r="D390" t="s">
        <v>88</v>
      </c>
    </row>
    <row r="391" spans="1:4" ht="12.75">
      <c r="A391" s="18">
        <v>41740</v>
      </c>
      <c r="B391" t="s">
        <v>87</v>
      </c>
      <c r="C391" s="20">
        <v>0.8840277777777777</v>
      </c>
      <c r="D391" t="s">
        <v>89</v>
      </c>
    </row>
    <row r="392" spans="1:4" ht="12.75">
      <c r="A392" s="18">
        <v>41741</v>
      </c>
      <c r="B392" t="s">
        <v>90</v>
      </c>
      <c r="C392" s="20">
        <v>0.13680555555555554</v>
      </c>
      <c r="D392" t="s">
        <v>88</v>
      </c>
    </row>
    <row r="393" spans="1:4" ht="12.75">
      <c r="A393" s="18">
        <v>41741</v>
      </c>
      <c r="B393" t="s">
        <v>90</v>
      </c>
      <c r="C393" s="20">
        <v>0.3958333333333333</v>
      </c>
      <c r="D393" t="s">
        <v>89</v>
      </c>
    </row>
    <row r="394" spans="1:4" ht="12.75">
      <c r="A394" s="18">
        <v>41741</v>
      </c>
      <c r="B394" t="s">
        <v>90</v>
      </c>
      <c r="C394" s="20">
        <v>0.6513888888888889</v>
      </c>
      <c r="D394" t="s">
        <v>88</v>
      </c>
    </row>
    <row r="395" spans="1:4" ht="12.75">
      <c r="A395" s="18">
        <v>41741</v>
      </c>
      <c r="B395" t="s">
        <v>90</v>
      </c>
      <c r="C395" s="20">
        <v>0.9090277777777778</v>
      </c>
      <c r="D395" t="s">
        <v>89</v>
      </c>
    </row>
    <row r="396" spans="1:4" ht="12.75">
      <c r="A396" s="18">
        <v>41742</v>
      </c>
      <c r="B396" t="s">
        <v>91</v>
      </c>
      <c r="C396" s="20">
        <v>0.1625</v>
      </c>
      <c r="D396" t="s">
        <v>88</v>
      </c>
    </row>
    <row r="397" spans="1:4" ht="12.75">
      <c r="A397" s="18">
        <v>41742</v>
      </c>
      <c r="B397" t="s">
        <v>91</v>
      </c>
      <c r="C397" s="20">
        <v>0.42291666666666666</v>
      </c>
      <c r="D397" t="s">
        <v>89</v>
      </c>
    </row>
    <row r="398" spans="1:4" ht="12.75">
      <c r="A398" s="18">
        <v>41742</v>
      </c>
      <c r="B398" t="s">
        <v>91</v>
      </c>
      <c r="C398" s="20">
        <v>0.6777777777777777</v>
      </c>
      <c r="D398" t="s">
        <v>88</v>
      </c>
    </row>
    <row r="399" spans="1:4" ht="12.75">
      <c r="A399" s="18">
        <v>41742</v>
      </c>
      <c r="B399" t="s">
        <v>91</v>
      </c>
      <c r="C399" s="20">
        <v>0.9347222222222222</v>
      </c>
      <c r="D399" t="s">
        <v>89</v>
      </c>
    </row>
    <row r="400" spans="1:4" ht="12.75">
      <c r="A400" s="18">
        <v>41743</v>
      </c>
      <c r="B400" t="s">
        <v>92</v>
      </c>
      <c r="C400" s="20">
        <v>0.18958333333333333</v>
      </c>
      <c r="D400" t="s">
        <v>88</v>
      </c>
    </row>
    <row r="401" spans="1:4" ht="12.75">
      <c r="A401" s="18">
        <v>41743</v>
      </c>
      <c r="B401" t="s">
        <v>92</v>
      </c>
      <c r="C401" s="20">
        <v>0.4513888888888889</v>
      </c>
      <c r="D401" t="s">
        <v>89</v>
      </c>
    </row>
    <row r="402" spans="1:4" ht="12.75">
      <c r="A402" s="18">
        <v>41743</v>
      </c>
      <c r="B402" t="s">
        <v>92</v>
      </c>
      <c r="C402" s="20">
        <v>0.7062499999999999</v>
      </c>
      <c r="D402" t="s">
        <v>88</v>
      </c>
    </row>
    <row r="403" spans="1:4" ht="12.75">
      <c r="A403" s="18">
        <v>41743</v>
      </c>
      <c r="B403" t="s">
        <v>92</v>
      </c>
      <c r="C403" s="20">
        <v>0.9625</v>
      </c>
      <c r="D403" t="s">
        <v>89</v>
      </c>
    </row>
    <row r="404" spans="1:4" ht="12.75">
      <c r="A404" s="18">
        <v>41744</v>
      </c>
      <c r="B404" t="s">
        <v>93</v>
      </c>
      <c r="C404" s="20">
        <v>0.21805555555555556</v>
      </c>
      <c r="D404" t="s">
        <v>88</v>
      </c>
    </row>
    <row r="405" spans="1:4" ht="12.75">
      <c r="A405" s="18">
        <v>41744</v>
      </c>
      <c r="B405" t="s">
        <v>93</v>
      </c>
      <c r="C405" s="20">
        <v>0.48125</v>
      </c>
      <c r="D405" t="s">
        <v>89</v>
      </c>
    </row>
    <row r="406" spans="1:4" ht="12.75">
      <c r="A406" s="18">
        <v>41744</v>
      </c>
      <c r="B406" t="s">
        <v>93</v>
      </c>
      <c r="C406" s="20">
        <v>0.7361111111111112</v>
      </c>
      <c r="D406" t="s">
        <v>88</v>
      </c>
    </row>
    <row r="407" spans="1:4" ht="12.75">
      <c r="A407" s="18">
        <v>41744</v>
      </c>
      <c r="B407" t="s">
        <v>93</v>
      </c>
      <c r="C407" s="20">
        <v>0.9916666666666667</v>
      </c>
      <c r="D407" t="s">
        <v>89</v>
      </c>
    </row>
    <row r="408" spans="1:4" ht="12.75">
      <c r="A408" s="18">
        <v>41745</v>
      </c>
      <c r="B408" t="s">
        <v>94</v>
      </c>
      <c r="C408" s="20">
        <v>0.24861111111111112</v>
      </c>
      <c r="D408" t="s">
        <v>88</v>
      </c>
    </row>
    <row r="409" spans="1:4" ht="12.75">
      <c r="A409" s="18">
        <v>41745</v>
      </c>
      <c r="B409" t="s">
        <v>94</v>
      </c>
      <c r="C409" s="20">
        <v>0.513888888888889</v>
      </c>
      <c r="D409" t="s">
        <v>89</v>
      </c>
    </row>
    <row r="410" spans="1:4" ht="12.75">
      <c r="A410" s="18">
        <v>41745</v>
      </c>
      <c r="B410" t="s">
        <v>94</v>
      </c>
      <c r="C410" s="20">
        <v>0.7687499999999999</v>
      </c>
      <c r="D410" t="s">
        <v>88</v>
      </c>
    </row>
    <row r="411" spans="1:4" ht="12.75">
      <c r="A411" s="18">
        <v>41746</v>
      </c>
      <c r="B411" t="s">
        <v>95</v>
      </c>
      <c r="C411" s="20">
        <v>0.02361111111111111</v>
      </c>
      <c r="D411" t="s">
        <v>89</v>
      </c>
    </row>
    <row r="412" spans="1:4" ht="12.75">
      <c r="A412" s="18">
        <v>41746</v>
      </c>
      <c r="B412" t="s">
        <v>95</v>
      </c>
      <c r="C412" s="20">
        <v>0.28194444444444444</v>
      </c>
      <c r="D412" t="s">
        <v>88</v>
      </c>
    </row>
    <row r="413" spans="1:4" ht="12.75">
      <c r="A413" s="18">
        <v>41746</v>
      </c>
      <c r="B413" t="s">
        <v>95</v>
      </c>
      <c r="C413" s="20">
        <v>0.548611111111111</v>
      </c>
      <c r="D413" t="s">
        <v>89</v>
      </c>
    </row>
    <row r="414" spans="1:4" ht="12.75">
      <c r="A414" s="18">
        <v>41746</v>
      </c>
      <c r="B414" t="s">
        <v>95</v>
      </c>
      <c r="C414" s="20">
        <v>0.8041666666666667</v>
      </c>
      <c r="D414" t="s">
        <v>88</v>
      </c>
    </row>
    <row r="415" spans="1:4" ht="12.75">
      <c r="A415" s="18">
        <v>41747</v>
      </c>
      <c r="B415" t="s">
        <v>87</v>
      </c>
      <c r="C415" s="20">
        <v>0.05902777777777778</v>
      </c>
      <c r="D415" t="s">
        <v>89</v>
      </c>
    </row>
    <row r="416" spans="1:4" ht="12.75">
      <c r="A416" s="18">
        <v>41747</v>
      </c>
      <c r="B416" t="s">
        <v>87</v>
      </c>
      <c r="C416" s="20">
        <v>0.31875000000000003</v>
      </c>
      <c r="D416" t="s">
        <v>88</v>
      </c>
    </row>
    <row r="417" spans="1:4" ht="12.75">
      <c r="A417" s="18">
        <v>41747</v>
      </c>
      <c r="B417" t="s">
        <v>87</v>
      </c>
      <c r="C417" s="20">
        <v>0.5875</v>
      </c>
      <c r="D417" t="s">
        <v>89</v>
      </c>
    </row>
    <row r="418" spans="1:4" ht="12.75">
      <c r="A418" s="18">
        <v>41747</v>
      </c>
      <c r="B418" t="s">
        <v>87</v>
      </c>
      <c r="C418" s="20">
        <v>0.84375</v>
      </c>
      <c r="D418" t="s">
        <v>88</v>
      </c>
    </row>
    <row r="419" spans="1:4" ht="12.75">
      <c r="A419" s="18">
        <v>41748</v>
      </c>
      <c r="B419" t="s">
        <v>90</v>
      </c>
      <c r="C419" s="20">
        <v>0.09861111111111111</v>
      </c>
      <c r="D419" t="s">
        <v>89</v>
      </c>
    </row>
    <row r="420" spans="1:4" ht="12.75">
      <c r="A420" s="18">
        <v>41748</v>
      </c>
      <c r="B420" t="s">
        <v>90</v>
      </c>
      <c r="C420" s="20">
        <v>0.3590277777777778</v>
      </c>
      <c r="D420" t="s">
        <v>88</v>
      </c>
    </row>
    <row r="421" spans="1:4" ht="12.75">
      <c r="A421" s="18">
        <v>41748</v>
      </c>
      <c r="B421" t="s">
        <v>90</v>
      </c>
      <c r="C421" s="20">
        <v>0.6298611111111111</v>
      </c>
      <c r="D421" t="s">
        <v>89</v>
      </c>
    </row>
    <row r="422" spans="1:4" ht="12.75">
      <c r="A422" s="18">
        <v>41748</v>
      </c>
      <c r="B422" t="s">
        <v>90</v>
      </c>
      <c r="C422" s="20">
        <v>0.8868055555555556</v>
      </c>
      <c r="D422" t="s">
        <v>88</v>
      </c>
    </row>
    <row r="423" spans="1:4" ht="12.75">
      <c r="A423" s="18">
        <v>41749</v>
      </c>
      <c r="B423" t="s">
        <v>91</v>
      </c>
      <c r="C423" s="20">
        <v>0.14166666666666666</v>
      </c>
      <c r="D423" t="s">
        <v>89</v>
      </c>
    </row>
    <row r="424" spans="1:4" ht="12.75">
      <c r="A424" s="18">
        <v>41749</v>
      </c>
      <c r="B424" t="s">
        <v>91</v>
      </c>
      <c r="C424" s="20">
        <v>0.40208333333333335</v>
      </c>
      <c r="D424" t="s">
        <v>88</v>
      </c>
    </row>
    <row r="425" spans="1:4" ht="12.75">
      <c r="A425" s="18">
        <v>41749</v>
      </c>
      <c r="B425" t="s">
        <v>91</v>
      </c>
      <c r="C425" s="20">
        <v>0.6736111111111112</v>
      </c>
      <c r="D425" t="s">
        <v>89</v>
      </c>
    </row>
    <row r="426" spans="1:4" ht="12.75">
      <c r="A426" s="18">
        <v>41749</v>
      </c>
      <c r="B426" t="s">
        <v>91</v>
      </c>
      <c r="C426" s="20">
        <v>0.9319444444444445</v>
      </c>
      <c r="D426" t="s">
        <v>88</v>
      </c>
    </row>
    <row r="427" spans="1:4" ht="12.75">
      <c r="A427" s="18">
        <v>41750</v>
      </c>
      <c r="B427" t="s">
        <v>92</v>
      </c>
      <c r="C427" s="20">
        <v>0.18680555555555556</v>
      </c>
      <c r="D427" t="s">
        <v>89</v>
      </c>
    </row>
    <row r="428" spans="1:4" ht="12.75">
      <c r="A428" s="18">
        <v>41750</v>
      </c>
      <c r="B428" t="s">
        <v>92</v>
      </c>
      <c r="C428" s="20">
        <v>0.4465277777777778</v>
      </c>
      <c r="D428" t="s">
        <v>88</v>
      </c>
    </row>
    <row r="429" spans="1:4" ht="12.75">
      <c r="A429" s="18">
        <v>41750</v>
      </c>
      <c r="B429" t="s">
        <v>92</v>
      </c>
      <c r="C429" s="20">
        <v>0.7180555555555556</v>
      </c>
      <c r="D429" t="s">
        <v>89</v>
      </c>
    </row>
    <row r="430" spans="1:4" ht="12.75">
      <c r="A430" s="18">
        <v>41750</v>
      </c>
      <c r="B430" t="s">
        <v>92</v>
      </c>
      <c r="C430" s="20">
        <v>0.9770833333333333</v>
      </c>
      <c r="D430" t="s">
        <v>88</v>
      </c>
    </row>
    <row r="431" spans="1:4" ht="12.75">
      <c r="A431" s="18">
        <v>41751</v>
      </c>
      <c r="B431" t="s">
        <v>93</v>
      </c>
      <c r="C431" s="20">
        <v>0.23194444444444443</v>
      </c>
      <c r="D431" t="s">
        <v>89</v>
      </c>
    </row>
    <row r="432" spans="1:4" ht="12.75">
      <c r="A432" s="18">
        <v>41751</v>
      </c>
      <c r="B432" t="s">
        <v>93</v>
      </c>
      <c r="C432" s="20">
        <v>0.4902777777777778</v>
      </c>
      <c r="D432" t="s">
        <v>88</v>
      </c>
    </row>
    <row r="433" spans="1:4" ht="12.75">
      <c r="A433" s="18">
        <v>41751</v>
      </c>
      <c r="B433" t="s">
        <v>93</v>
      </c>
      <c r="C433" s="20">
        <v>0.7597222222222223</v>
      </c>
      <c r="D433" t="s">
        <v>89</v>
      </c>
    </row>
    <row r="434" spans="1:4" ht="12.75">
      <c r="A434" s="18">
        <v>41752</v>
      </c>
      <c r="B434" t="s">
        <v>94</v>
      </c>
      <c r="C434" s="20">
        <v>0.01875</v>
      </c>
      <c r="D434" t="s">
        <v>88</v>
      </c>
    </row>
    <row r="435" spans="1:4" ht="12.75">
      <c r="A435" s="18">
        <v>41752</v>
      </c>
      <c r="B435" t="s">
        <v>94</v>
      </c>
      <c r="C435" s="20">
        <v>0.27499999999999997</v>
      </c>
      <c r="D435" t="s">
        <v>89</v>
      </c>
    </row>
    <row r="436" spans="1:4" ht="12.75">
      <c r="A436" s="18">
        <v>41752</v>
      </c>
      <c r="B436" t="s">
        <v>94</v>
      </c>
      <c r="C436" s="20">
        <v>0.5319444444444444</v>
      </c>
      <c r="D436" t="s">
        <v>88</v>
      </c>
    </row>
    <row r="437" spans="1:4" ht="12.75">
      <c r="A437" s="18">
        <v>41752</v>
      </c>
      <c r="B437" t="s">
        <v>94</v>
      </c>
      <c r="C437" s="20">
        <v>0.7993055555555556</v>
      </c>
      <c r="D437" t="s">
        <v>89</v>
      </c>
    </row>
    <row r="438" spans="1:4" ht="12.75">
      <c r="A438" s="18">
        <v>41753</v>
      </c>
      <c r="B438" t="s">
        <v>95</v>
      </c>
      <c r="C438" s="20">
        <v>0.05833333333333333</v>
      </c>
      <c r="D438" t="s">
        <v>88</v>
      </c>
    </row>
    <row r="439" spans="1:4" ht="12.75">
      <c r="A439" s="18">
        <v>41753</v>
      </c>
      <c r="B439" t="s">
        <v>95</v>
      </c>
      <c r="C439" s="20">
        <v>0.3159722222222222</v>
      </c>
      <c r="D439" t="s">
        <v>89</v>
      </c>
    </row>
    <row r="440" spans="1:4" ht="12.75">
      <c r="A440" s="18">
        <v>41753</v>
      </c>
      <c r="B440" t="s">
        <v>95</v>
      </c>
      <c r="C440" s="20">
        <v>0.5715277777777777</v>
      </c>
      <c r="D440" t="s">
        <v>88</v>
      </c>
    </row>
    <row r="441" spans="1:4" ht="12.75">
      <c r="A441" s="18">
        <v>41753</v>
      </c>
      <c r="B441" t="s">
        <v>95</v>
      </c>
      <c r="C441" s="20">
        <v>0.8354166666666667</v>
      </c>
      <c r="D441" t="s">
        <v>89</v>
      </c>
    </row>
    <row r="442" spans="1:4" ht="12.75">
      <c r="A442" s="18">
        <v>41754</v>
      </c>
      <c r="B442" t="s">
        <v>87</v>
      </c>
      <c r="C442" s="20">
        <v>0.09444444444444444</v>
      </c>
      <c r="D442" t="s">
        <v>88</v>
      </c>
    </row>
    <row r="443" spans="1:4" ht="12.75">
      <c r="A443" s="18">
        <v>41754</v>
      </c>
      <c r="B443" t="s">
        <v>87</v>
      </c>
      <c r="C443" s="20">
        <v>0.3534722222222222</v>
      </c>
      <c r="D443" t="s">
        <v>89</v>
      </c>
    </row>
    <row r="444" spans="1:4" ht="12.75">
      <c r="A444" s="18">
        <v>41754</v>
      </c>
      <c r="B444" t="s">
        <v>87</v>
      </c>
      <c r="C444" s="20">
        <v>0.6083333333333333</v>
      </c>
      <c r="D444" t="s">
        <v>88</v>
      </c>
    </row>
    <row r="445" spans="1:4" ht="12.75">
      <c r="A445" s="18">
        <v>41754</v>
      </c>
      <c r="B445" t="s">
        <v>87</v>
      </c>
      <c r="C445" s="20">
        <v>0.8701388888888889</v>
      </c>
      <c r="D445" t="s">
        <v>89</v>
      </c>
    </row>
    <row r="446" spans="1:4" ht="12.75">
      <c r="A446" s="18">
        <v>41755</v>
      </c>
      <c r="B446" t="s">
        <v>90</v>
      </c>
      <c r="C446" s="20">
        <v>0.12916666666666668</v>
      </c>
      <c r="D446" t="s">
        <v>88</v>
      </c>
    </row>
    <row r="447" spans="1:4" ht="12.75">
      <c r="A447" s="18">
        <v>41755</v>
      </c>
      <c r="B447" t="s">
        <v>90</v>
      </c>
      <c r="C447" s="20">
        <v>0.38958333333333334</v>
      </c>
      <c r="D447" t="s">
        <v>89</v>
      </c>
    </row>
    <row r="448" spans="1:4" ht="12.75">
      <c r="A448" s="18">
        <v>41755</v>
      </c>
      <c r="B448" t="s">
        <v>90</v>
      </c>
      <c r="C448" s="20">
        <v>0.6430555555555556</v>
      </c>
      <c r="D448" t="s">
        <v>88</v>
      </c>
    </row>
    <row r="449" spans="1:4" ht="12.75">
      <c r="A449" s="18">
        <v>41755</v>
      </c>
      <c r="B449" t="s">
        <v>90</v>
      </c>
      <c r="C449" s="20">
        <v>0.9027777777777778</v>
      </c>
      <c r="D449" t="s">
        <v>89</v>
      </c>
    </row>
    <row r="450" spans="1:4" ht="12.75">
      <c r="A450" s="18">
        <v>41756</v>
      </c>
      <c r="B450" t="s">
        <v>91</v>
      </c>
      <c r="C450" s="20">
        <v>0.1625</v>
      </c>
      <c r="D450" t="s">
        <v>88</v>
      </c>
    </row>
    <row r="451" spans="1:4" ht="12.75">
      <c r="A451" s="18">
        <v>41756</v>
      </c>
      <c r="B451" t="s">
        <v>91</v>
      </c>
      <c r="C451" s="20">
        <v>0.42430555555555555</v>
      </c>
      <c r="D451" t="s">
        <v>89</v>
      </c>
    </row>
    <row r="452" spans="1:4" ht="12.75">
      <c r="A452" s="18">
        <v>41756</v>
      </c>
      <c r="B452" t="s">
        <v>91</v>
      </c>
      <c r="C452" s="20">
        <v>0.6763888888888889</v>
      </c>
      <c r="D452" t="s">
        <v>88</v>
      </c>
    </row>
    <row r="453" spans="1:4" ht="12.75">
      <c r="A453" s="18">
        <v>41756</v>
      </c>
      <c r="B453" t="s">
        <v>91</v>
      </c>
      <c r="C453" s="20">
        <v>0.9347222222222222</v>
      </c>
      <c r="D453" t="s">
        <v>89</v>
      </c>
    </row>
    <row r="454" spans="1:4" ht="12.75">
      <c r="A454" s="18">
        <v>41757</v>
      </c>
      <c r="B454" t="s">
        <v>92</v>
      </c>
      <c r="C454" s="20">
        <v>0.1951388888888889</v>
      </c>
      <c r="D454" t="s">
        <v>88</v>
      </c>
    </row>
    <row r="455" spans="1:4" ht="12.75">
      <c r="A455" s="18">
        <v>41757</v>
      </c>
      <c r="B455" t="s">
        <v>92</v>
      </c>
      <c r="C455" s="20">
        <v>0.4576388888888889</v>
      </c>
      <c r="D455" t="s">
        <v>89</v>
      </c>
    </row>
    <row r="456" spans="1:4" ht="12.75">
      <c r="A456" s="18">
        <v>41757</v>
      </c>
      <c r="B456" t="s">
        <v>92</v>
      </c>
      <c r="C456" s="20">
        <v>0.7097222222222223</v>
      </c>
      <c r="D456" t="s">
        <v>88</v>
      </c>
    </row>
    <row r="457" spans="1:4" ht="12.75">
      <c r="A457" s="18">
        <v>41757</v>
      </c>
      <c r="B457" t="s">
        <v>92</v>
      </c>
      <c r="C457" s="20">
        <v>0.9666666666666667</v>
      </c>
      <c r="D457" t="s">
        <v>89</v>
      </c>
    </row>
    <row r="458" spans="1:4" ht="12.75">
      <c r="A458" s="18">
        <v>41758</v>
      </c>
      <c r="B458" t="s">
        <v>93</v>
      </c>
      <c r="C458" s="20">
        <v>0.22708333333333333</v>
      </c>
      <c r="D458" t="s">
        <v>88</v>
      </c>
    </row>
    <row r="459" spans="1:4" ht="12.75">
      <c r="A459" s="18">
        <v>41758</v>
      </c>
      <c r="B459" t="s">
        <v>93</v>
      </c>
      <c r="C459" s="20">
        <v>0.4916666666666667</v>
      </c>
      <c r="D459" t="s">
        <v>89</v>
      </c>
    </row>
    <row r="460" spans="1:4" ht="12.75">
      <c r="A460" s="18">
        <v>41758</v>
      </c>
      <c r="B460" t="s">
        <v>93</v>
      </c>
      <c r="C460" s="20">
        <v>0.7423611111111111</v>
      </c>
      <c r="D460" t="s">
        <v>88</v>
      </c>
    </row>
    <row r="461" spans="1:4" ht="12.75">
      <c r="A461" s="18">
        <v>41758</v>
      </c>
      <c r="B461" t="s">
        <v>93</v>
      </c>
      <c r="C461" s="20">
        <v>0.9979166666666667</v>
      </c>
      <c r="D461" t="s">
        <v>89</v>
      </c>
    </row>
    <row r="462" spans="1:4" ht="12.75">
      <c r="A462" s="18">
        <v>41759</v>
      </c>
      <c r="B462" t="s">
        <v>94</v>
      </c>
      <c r="C462" s="20">
        <v>0.2590277777777778</v>
      </c>
      <c r="D462" t="s">
        <v>88</v>
      </c>
    </row>
    <row r="463" spans="1:4" ht="12.75">
      <c r="A463" s="18">
        <v>41759</v>
      </c>
      <c r="B463" t="s">
        <v>94</v>
      </c>
      <c r="C463" s="20">
        <v>0.525</v>
      </c>
      <c r="D463" t="s">
        <v>89</v>
      </c>
    </row>
    <row r="464" spans="1:4" ht="12.75">
      <c r="A464" s="18">
        <v>41759</v>
      </c>
      <c r="B464" t="s">
        <v>94</v>
      </c>
      <c r="C464" s="20">
        <v>0.7756944444444445</v>
      </c>
      <c r="D464" t="s">
        <v>88</v>
      </c>
    </row>
    <row r="465" spans="1:4" ht="12.75">
      <c r="A465" s="18">
        <v>41760</v>
      </c>
      <c r="B465" t="s">
        <v>95</v>
      </c>
      <c r="C465" s="20">
        <v>0.030555555555555555</v>
      </c>
      <c r="D465" t="s">
        <v>89</v>
      </c>
    </row>
    <row r="466" spans="1:4" ht="12.75">
      <c r="A466" s="18">
        <v>41760</v>
      </c>
      <c r="B466" t="s">
        <v>95</v>
      </c>
      <c r="C466" s="20">
        <v>0.2923611111111111</v>
      </c>
      <c r="D466" t="s">
        <v>88</v>
      </c>
    </row>
    <row r="467" spans="1:4" ht="12.75">
      <c r="A467" s="18">
        <v>41760</v>
      </c>
      <c r="B467" t="s">
        <v>95</v>
      </c>
      <c r="C467" s="20">
        <v>0.5597222222222222</v>
      </c>
      <c r="D467" t="s">
        <v>89</v>
      </c>
    </row>
    <row r="468" spans="1:4" ht="12.75">
      <c r="A468" s="18">
        <v>41760</v>
      </c>
      <c r="B468" t="s">
        <v>95</v>
      </c>
      <c r="C468" s="20">
        <v>0.8104166666666667</v>
      </c>
      <c r="D468" t="s">
        <v>88</v>
      </c>
    </row>
    <row r="469" spans="1:4" ht="12.75">
      <c r="A469" s="18">
        <v>41761</v>
      </c>
      <c r="B469" t="s">
        <v>87</v>
      </c>
      <c r="C469" s="20">
        <v>0.06388888888888888</v>
      </c>
      <c r="D469" t="s">
        <v>89</v>
      </c>
    </row>
    <row r="470" spans="1:4" ht="12.75">
      <c r="A470" s="18">
        <v>41761</v>
      </c>
      <c r="B470" t="s">
        <v>87</v>
      </c>
      <c r="C470" s="20">
        <v>0.3263888888888889</v>
      </c>
      <c r="D470" t="s">
        <v>88</v>
      </c>
    </row>
    <row r="471" spans="1:4" ht="12.75">
      <c r="A471" s="18">
        <v>41761</v>
      </c>
      <c r="B471" t="s">
        <v>87</v>
      </c>
      <c r="C471" s="20">
        <v>0.5951388888888889</v>
      </c>
      <c r="D471" t="s">
        <v>89</v>
      </c>
    </row>
    <row r="472" spans="1:4" ht="12.75">
      <c r="A472" s="18">
        <v>41761</v>
      </c>
      <c r="B472" t="s">
        <v>87</v>
      </c>
      <c r="C472" s="20">
        <v>0.8465277777777778</v>
      </c>
      <c r="D472" t="s">
        <v>88</v>
      </c>
    </row>
    <row r="473" spans="1:4" ht="12.75">
      <c r="A473" s="18">
        <v>41762</v>
      </c>
      <c r="B473" t="s">
        <v>90</v>
      </c>
      <c r="C473" s="20">
        <v>0.09930555555555555</v>
      </c>
      <c r="D473" t="s">
        <v>89</v>
      </c>
    </row>
    <row r="474" spans="1:4" ht="12.75">
      <c r="A474" s="18">
        <v>41762</v>
      </c>
      <c r="B474" t="s">
        <v>90</v>
      </c>
      <c r="C474" s="20">
        <v>0.3625</v>
      </c>
      <c r="D474" t="s">
        <v>88</v>
      </c>
    </row>
    <row r="475" spans="1:4" ht="12.75">
      <c r="A475" s="18">
        <v>41762</v>
      </c>
      <c r="B475" t="s">
        <v>90</v>
      </c>
      <c r="C475" s="20">
        <v>0.6319444444444444</v>
      </c>
      <c r="D475" t="s">
        <v>89</v>
      </c>
    </row>
    <row r="476" spans="1:4" ht="12.75">
      <c r="A476" s="18">
        <v>41762</v>
      </c>
      <c r="B476" t="s">
        <v>90</v>
      </c>
      <c r="C476" s="20">
        <v>0.8840277777777777</v>
      </c>
      <c r="D476" t="s">
        <v>88</v>
      </c>
    </row>
    <row r="477" spans="1:4" ht="12.75">
      <c r="A477" s="18">
        <v>41763</v>
      </c>
      <c r="B477" t="s">
        <v>91</v>
      </c>
      <c r="C477" s="20">
        <v>0.13680555555555554</v>
      </c>
      <c r="D477" t="s">
        <v>89</v>
      </c>
    </row>
    <row r="478" spans="1:4" ht="12.75">
      <c r="A478" s="18">
        <v>41763</v>
      </c>
      <c r="B478" t="s">
        <v>91</v>
      </c>
      <c r="C478" s="20">
        <v>0.39999999999999997</v>
      </c>
      <c r="D478" t="s">
        <v>88</v>
      </c>
    </row>
    <row r="479" spans="1:4" ht="12.75">
      <c r="A479" s="18">
        <v>41763</v>
      </c>
      <c r="B479" t="s">
        <v>91</v>
      </c>
      <c r="C479" s="20">
        <v>0.6694444444444444</v>
      </c>
      <c r="D479" t="s">
        <v>89</v>
      </c>
    </row>
    <row r="480" spans="1:4" ht="12.75">
      <c r="A480" s="18">
        <v>41763</v>
      </c>
      <c r="B480" t="s">
        <v>91</v>
      </c>
      <c r="C480" s="20">
        <v>0.9229166666666666</v>
      </c>
      <c r="D480" t="s">
        <v>88</v>
      </c>
    </row>
    <row r="481" spans="1:4" ht="12.75">
      <c r="A481" s="18">
        <v>41764</v>
      </c>
      <c r="B481" t="s">
        <v>92</v>
      </c>
      <c r="C481" s="20">
        <v>0.1763888888888889</v>
      </c>
      <c r="D481" t="s">
        <v>89</v>
      </c>
    </row>
    <row r="482" spans="1:4" ht="12.75">
      <c r="A482" s="18">
        <v>41764</v>
      </c>
      <c r="B482" t="s">
        <v>92</v>
      </c>
      <c r="C482" s="20">
        <v>0.4381944444444445</v>
      </c>
      <c r="D482" t="s">
        <v>88</v>
      </c>
    </row>
    <row r="483" spans="1:4" ht="12.75">
      <c r="A483" s="18">
        <v>41764</v>
      </c>
      <c r="B483" t="s">
        <v>92</v>
      </c>
      <c r="C483" s="20">
        <v>0.7069444444444444</v>
      </c>
      <c r="D483" t="s">
        <v>89</v>
      </c>
    </row>
    <row r="484" spans="1:4" ht="12.75">
      <c r="A484" s="18">
        <v>41764</v>
      </c>
      <c r="B484" t="s">
        <v>92</v>
      </c>
      <c r="C484" s="20">
        <v>0.9611111111111111</v>
      </c>
      <c r="D484" t="s">
        <v>88</v>
      </c>
    </row>
    <row r="485" spans="1:4" ht="12.75">
      <c r="A485" s="18">
        <v>41765</v>
      </c>
      <c r="B485" t="s">
        <v>93</v>
      </c>
      <c r="C485" s="20">
        <v>0.2152777777777778</v>
      </c>
      <c r="D485" t="s">
        <v>89</v>
      </c>
    </row>
    <row r="486" spans="1:4" ht="12.75">
      <c r="A486" s="18">
        <v>41765</v>
      </c>
      <c r="B486" t="s">
        <v>93</v>
      </c>
      <c r="C486" s="20">
        <v>0.47500000000000003</v>
      </c>
      <c r="D486" t="s">
        <v>88</v>
      </c>
    </row>
    <row r="487" spans="1:4" ht="12.75">
      <c r="A487" s="18">
        <v>41765</v>
      </c>
      <c r="B487" t="s">
        <v>93</v>
      </c>
      <c r="C487" s="20">
        <v>0.7409722222222223</v>
      </c>
      <c r="D487" t="s">
        <v>89</v>
      </c>
    </row>
    <row r="488" spans="1:4" ht="12.75">
      <c r="A488" s="18">
        <v>41765</v>
      </c>
      <c r="B488" t="s">
        <v>93</v>
      </c>
      <c r="C488" s="20">
        <v>0.9958333333333332</v>
      </c>
      <c r="D488" t="s">
        <v>88</v>
      </c>
    </row>
    <row r="489" spans="1:4" ht="12.75">
      <c r="A489" s="18">
        <v>41766</v>
      </c>
      <c r="B489" t="s">
        <v>94</v>
      </c>
      <c r="C489" s="20">
        <v>0.2513888888888889</v>
      </c>
      <c r="D489" t="s">
        <v>89</v>
      </c>
    </row>
    <row r="490" spans="1:4" ht="12.75">
      <c r="A490" s="18">
        <v>41766</v>
      </c>
      <c r="B490" t="s">
        <v>94</v>
      </c>
      <c r="C490" s="20">
        <v>0.5097222222222222</v>
      </c>
      <c r="D490" t="s">
        <v>88</v>
      </c>
    </row>
    <row r="491" spans="1:4" ht="12.75">
      <c r="A491" s="18">
        <v>41766</v>
      </c>
      <c r="B491" t="s">
        <v>94</v>
      </c>
      <c r="C491" s="20">
        <v>0.7722222222222223</v>
      </c>
      <c r="D491" t="s">
        <v>89</v>
      </c>
    </row>
    <row r="492" spans="1:4" ht="12.75">
      <c r="A492" s="18">
        <v>41767</v>
      </c>
      <c r="B492" t="s">
        <v>95</v>
      </c>
      <c r="C492" s="20">
        <v>0.027777777777777776</v>
      </c>
      <c r="D492" t="s">
        <v>88</v>
      </c>
    </row>
    <row r="493" spans="1:4" ht="12.75">
      <c r="A493" s="18">
        <v>41767</v>
      </c>
      <c r="B493" t="s">
        <v>95</v>
      </c>
      <c r="C493" s="20">
        <v>0.2847222222222222</v>
      </c>
      <c r="D493" t="s">
        <v>89</v>
      </c>
    </row>
    <row r="494" spans="1:4" ht="12.75">
      <c r="A494" s="18">
        <v>41767</v>
      </c>
      <c r="B494" t="s">
        <v>95</v>
      </c>
      <c r="C494" s="20">
        <v>0.5409722222222222</v>
      </c>
      <c r="D494" t="s">
        <v>88</v>
      </c>
    </row>
    <row r="495" spans="1:4" ht="12.75">
      <c r="A495" s="18">
        <v>41767</v>
      </c>
      <c r="B495" t="s">
        <v>95</v>
      </c>
      <c r="C495" s="20">
        <v>0.8013888888888889</v>
      </c>
      <c r="D495" t="s">
        <v>89</v>
      </c>
    </row>
    <row r="496" spans="1:4" ht="12.75">
      <c r="A496" s="18">
        <v>41768</v>
      </c>
      <c r="B496" t="s">
        <v>87</v>
      </c>
      <c r="C496" s="20">
        <v>0.05694444444444444</v>
      </c>
      <c r="D496" t="s">
        <v>88</v>
      </c>
    </row>
    <row r="497" spans="1:4" ht="12.75">
      <c r="A497" s="18">
        <v>41768</v>
      </c>
      <c r="B497" t="s">
        <v>87</v>
      </c>
      <c r="C497" s="20">
        <v>0.31527777777777777</v>
      </c>
      <c r="D497" t="s">
        <v>89</v>
      </c>
    </row>
    <row r="498" spans="1:4" ht="12.75">
      <c r="A498" s="18">
        <v>41768</v>
      </c>
      <c r="B498" t="s">
        <v>87</v>
      </c>
      <c r="C498" s="20">
        <v>0.5701388888888889</v>
      </c>
      <c r="D498" t="s">
        <v>88</v>
      </c>
    </row>
    <row r="499" spans="1:4" ht="12.75">
      <c r="A499" s="18">
        <v>41768</v>
      </c>
      <c r="B499" t="s">
        <v>87</v>
      </c>
      <c r="C499" s="20">
        <v>0.8284722222222222</v>
      </c>
      <c r="D499" t="s">
        <v>89</v>
      </c>
    </row>
    <row r="500" spans="1:4" ht="12.75">
      <c r="A500" s="18">
        <v>41769</v>
      </c>
      <c r="B500" t="s">
        <v>90</v>
      </c>
      <c r="C500" s="20">
        <v>0.08402777777777777</v>
      </c>
      <c r="D500" t="s">
        <v>88</v>
      </c>
    </row>
    <row r="501" spans="1:4" ht="12.75">
      <c r="A501" s="18">
        <v>41769</v>
      </c>
      <c r="B501" t="s">
        <v>90</v>
      </c>
      <c r="C501" s="20">
        <v>0.3444444444444445</v>
      </c>
      <c r="D501" t="s">
        <v>89</v>
      </c>
    </row>
    <row r="502" spans="1:4" ht="12.75">
      <c r="A502" s="18">
        <v>41769</v>
      </c>
      <c r="B502" t="s">
        <v>90</v>
      </c>
      <c r="C502" s="20">
        <v>0.5986111111111111</v>
      </c>
      <c r="D502" t="s">
        <v>88</v>
      </c>
    </row>
    <row r="503" spans="1:4" ht="12.75">
      <c r="A503" s="18">
        <v>41769</v>
      </c>
      <c r="B503" t="s">
        <v>90</v>
      </c>
      <c r="C503" s="20">
        <v>0.8555555555555556</v>
      </c>
      <c r="D503" t="s">
        <v>89</v>
      </c>
    </row>
    <row r="504" spans="1:4" ht="12.75">
      <c r="A504" s="18">
        <v>41770</v>
      </c>
      <c r="B504" t="s">
        <v>91</v>
      </c>
      <c r="C504" s="20">
        <v>0.11180555555555556</v>
      </c>
      <c r="D504" t="s">
        <v>88</v>
      </c>
    </row>
    <row r="505" spans="1:4" ht="12.75">
      <c r="A505" s="18">
        <v>41770</v>
      </c>
      <c r="B505" t="s">
        <v>91</v>
      </c>
      <c r="C505" s="20">
        <v>0.3736111111111111</v>
      </c>
      <c r="D505" t="s">
        <v>89</v>
      </c>
    </row>
    <row r="506" spans="1:4" ht="12.75">
      <c r="A506" s="18">
        <v>41770</v>
      </c>
      <c r="B506" t="s">
        <v>91</v>
      </c>
      <c r="C506" s="20">
        <v>0.6270833333333333</v>
      </c>
      <c r="D506" t="s">
        <v>88</v>
      </c>
    </row>
    <row r="507" spans="1:4" ht="12.75">
      <c r="A507" s="18">
        <v>41770</v>
      </c>
      <c r="B507" t="s">
        <v>91</v>
      </c>
      <c r="C507" s="20">
        <v>0.8833333333333333</v>
      </c>
      <c r="D507" t="s">
        <v>89</v>
      </c>
    </row>
    <row r="508" spans="1:4" ht="12.75">
      <c r="A508" s="18">
        <v>41771</v>
      </c>
      <c r="B508" t="s">
        <v>92</v>
      </c>
      <c r="C508" s="20">
        <v>0.13958333333333334</v>
      </c>
      <c r="D508" t="s">
        <v>88</v>
      </c>
    </row>
    <row r="509" spans="1:4" ht="12.75">
      <c r="A509" s="18">
        <v>41771</v>
      </c>
      <c r="B509" t="s">
        <v>92</v>
      </c>
      <c r="C509" s="20">
        <v>0.40347222222222223</v>
      </c>
      <c r="D509" t="s">
        <v>89</v>
      </c>
    </row>
    <row r="510" spans="1:4" ht="12.75">
      <c r="A510" s="18">
        <v>41771</v>
      </c>
      <c r="B510" t="s">
        <v>92</v>
      </c>
      <c r="C510" s="20">
        <v>0.6569444444444444</v>
      </c>
      <c r="D510" t="s">
        <v>88</v>
      </c>
    </row>
    <row r="511" spans="1:4" ht="12.75">
      <c r="A511" s="18">
        <v>41771</v>
      </c>
      <c r="B511" t="s">
        <v>92</v>
      </c>
      <c r="C511" s="20">
        <v>0.9118055555555555</v>
      </c>
      <c r="D511" t="s">
        <v>89</v>
      </c>
    </row>
    <row r="512" spans="1:4" ht="12.75">
      <c r="A512" s="18">
        <v>41772</v>
      </c>
      <c r="B512" t="s">
        <v>93</v>
      </c>
      <c r="C512" s="20">
        <v>0.16944444444444443</v>
      </c>
      <c r="D512" t="s">
        <v>88</v>
      </c>
    </row>
    <row r="513" spans="1:4" ht="12.75">
      <c r="A513" s="18">
        <v>41772</v>
      </c>
      <c r="B513" t="s">
        <v>93</v>
      </c>
      <c r="C513" s="20">
        <v>0.43402777777777773</v>
      </c>
      <c r="D513" t="s">
        <v>89</v>
      </c>
    </row>
    <row r="514" spans="1:4" ht="12.75">
      <c r="A514" s="18">
        <v>41772</v>
      </c>
      <c r="B514" t="s">
        <v>93</v>
      </c>
      <c r="C514" s="20">
        <v>0.6881944444444444</v>
      </c>
      <c r="D514" t="s">
        <v>88</v>
      </c>
    </row>
    <row r="515" spans="1:4" ht="12.75">
      <c r="A515" s="18">
        <v>41772</v>
      </c>
      <c r="B515" t="s">
        <v>93</v>
      </c>
      <c r="C515" s="20">
        <v>0.9423611111111111</v>
      </c>
      <c r="D515" t="s">
        <v>89</v>
      </c>
    </row>
    <row r="516" spans="1:4" ht="12.75">
      <c r="A516" s="18">
        <v>41773</v>
      </c>
      <c r="B516" t="s">
        <v>94</v>
      </c>
      <c r="C516" s="20">
        <v>0.20069444444444443</v>
      </c>
      <c r="D516" t="s">
        <v>88</v>
      </c>
    </row>
    <row r="517" spans="1:4" ht="12.75">
      <c r="A517" s="18">
        <v>41773</v>
      </c>
      <c r="B517" t="s">
        <v>94</v>
      </c>
      <c r="C517" s="20">
        <v>0.4673611111111111</v>
      </c>
      <c r="D517" t="s">
        <v>89</v>
      </c>
    </row>
    <row r="518" spans="1:4" ht="12.75">
      <c r="A518" s="18">
        <v>41773</v>
      </c>
      <c r="B518" t="s">
        <v>94</v>
      </c>
      <c r="C518" s="20">
        <v>0.7208333333333333</v>
      </c>
      <c r="D518" t="s">
        <v>88</v>
      </c>
    </row>
    <row r="519" spans="1:4" ht="12.75">
      <c r="A519" s="18">
        <v>41773</v>
      </c>
      <c r="B519" t="s">
        <v>94</v>
      </c>
      <c r="C519" s="20">
        <v>0.975</v>
      </c>
      <c r="D519" t="s">
        <v>89</v>
      </c>
    </row>
    <row r="520" spans="1:4" ht="12.75">
      <c r="A520" s="18">
        <v>41774</v>
      </c>
      <c r="B520" t="s">
        <v>95</v>
      </c>
      <c r="C520" s="20">
        <v>0.2340277777777778</v>
      </c>
      <c r="D520" t="s">
        <v>88</v>
      </c>
    </row>
    <row r="521" spans="1:4" ht="12.75">
      <c r="A521" s="18">
        <v>41774</v>
      </c>
      <c r="B521" t="s">
        <v>95</v>
      </c>
      <c r="C521" s="20">
        <v>0.5020833333333333</v>
      </c>
      <c r="D521" t="s">
        <v>89</v>
      </c>
    </row>
    <row r="522" spans="1:4" ht="12.75">
      <c r="A522" s="18">
        <v>41774</v>
      </c>
      <c r="B522" t="s">
        <v>95</v>
      </c>
      <c r="C522" s="20">
        <v>0.75625</v>
      </c>
      <c r="D522" t="s">
        <v>88</v>
      </c>
    </row>
    <row r="523" spans="1:4" ht="12.75">
      <c r="A523" s="18">
        <v>41775</v>
      </c>
      <c r="B523" t="s">
        <v>87</v>
      </c>
      <c r="C523" s="20">
        <v>0.010416666666666666</v>
      </c>
      <c r="D523" t="s">
        <v>89</v>
      </c>
    </row>
    <row r="524" spans="1:4" ht="12.75">
      <c r="A524" s="18">
        <v>41775</v>
      </c>
      <c r="B524" t="s">
        <v>87</v>
      </c>
      <c r="C524" s="20">
        <v>0.26944444444444443</v>
      </c>
      <c r="D524" t="s">
        <v>88</v>
      </c>
    </row>
    <row r="525" spans="1:4" ht="12.75">
      <c r="A525" s="18">
        <v>41775</v>
      </c>
      <c r="B525" t="s">
        <v>87</v>
      </c>
      <c r="C525" s="20">
        <v>0.5388888888888889</v>
      </c>
      <c r="D525" t="s">
        <v>89</v>
      </c>
    </row>
    <row r="526" spans="1:4" ht="12.75">
      <c r="A526" s="18">
        <v>41775</v>
      </c>
      <c r="B526" t="s">
        <v>87</v>
      </c>
      <c r="C526" s="20">
        <v>0.7944444444444444</v>
      </c>
      <c r="D526" t="s">
        <v>88</v>
      </c>
    </row>
    <row r="527" spans="1:4" ht="12.75">
      <c r="A527" s="18">
        <v>41776</v>
      </c>
      <c r="B527" t="s">
        <v>90</v>
      </c>
      <c r="C527" s="20">
        <v>0.04791666666666666</v>
      </c>
      <c r="D527" t="s">
        <v>89</v>
      </c>
    </row>
    <row r="528" spans="1:4" ht="12.75">
      <c r="A528" s="18">
        <v>41776</v>
      </c>
      <c r="B528" t="s">
        <v>90</v>
      </c>
      <c r="C528" s="20">
        <v>0.3076388888888889</v>
      </c>
      <c r="D528" t="s">
        <v>88</v>
      </c>
    </row>
    <row r="529" spans="1:4" ht="12.75">
      <c r="A529" s="18">
        <v>41776</v>
      </c>
      <c r="B529" t="s">
        <v>90</v>
      </c>
      <c r="C529" s="20">
        <v>0.5784722222222222</v>
      </c>
      <c r="D529" t="s">
        <v>89</v>
      </c>
    </row>
    <row r="530" spans="1:4" ht="12.75">
      <c r="A530" s="18">
        <v>41776</v>
      </c>
      <c r="B530" t="s">
        <v>90</v>
      </c>
      <c r="C530" s="20">
        <v>0.8354166666666667</v>
      </c>
      <c r="D530" t="s">
        <v>88</v>
      </c>
    </row>
    <row r="531" spans="1:4" ht="12.75">
      <c r="A531" s="18">
        <v>41777</v>
      </c>
      <c r="B531" t="s">
        <v>91</v>
      </c>
      <c r="C531" s="20">
        <v>0.08888888888888889</v>
      </c>
      <c r="D531" t="s">
        <v>89</v>
      </c>
    </row>
    <row r="532" spans="1:4" ht="12.75">
      <c r="A532" s="18">
        <v>41777</v>
      </c>
      <c r="B532" t="s">
        <v>91</v>
      </c>
      <c r="C532" s="20">
        <v>0.34861111111111115</v>
      </c>
      <c r="D532" t="s">
        <v>88</v>
      </c>
    </row>
    <row r="533" spans="1:4" ht="12.75">
      <c r="A533" s="18">
        <v>41777</v>
      </c>
      <c r="B533" t="s">
        <v>91</v>
      </c>
      <c r="C533" s="20">
        <v>0.6194444444444445</v>
      </c>
      <c r="D533" t="s">
        <v>89</v>
      </c>
    </row>
    <row r="534" spans="1:4" ht="12.75">
      <c r="A534" s="18">
        <v>41777</v>
      </c>
      <c r="B534" t="s">
        <v>91</v>
      </c>
      <c r="C534" s="20">
        <v>0.8784722222222222</v>
      </c>
      <c r="D534" t="s">
        <v>88</v>
      </c>
    </row>
    <row r="535" spans="1:4" ht="12.75">
      <c r="A535" s="18">
        <v>41778</v>
      </c>
      <c r="B535" t="s">
        <v>92</v>
      </c>
      <c r="C535" s="20">
        <v>0.1326388888888889</v>
      </c>
      <c r="D535" t="s">
        <v>89</v>
      </c>
    </row>
    <row r="536" spans="1:4" ht="12.75">
      <c r="A536" s="18">
        <v>41778</v>
      </c>
      <c r="B536" t="s">
        <v>92</v>
      </c>
      <c r="C536" s="20">
        <v>0.39166666666666666</v>
      </c>
      <c r="D536" t="s">
        <v>88</v>
      </c>
    </row>
    <row r="537" spans="1:4" ht="12.75">
      <c r="A537" s="18">
        <v>41778</v>
      </c>
      <c r="B537" t="s">
        <v>92</v>
      </c>
      <c r="C537" s="20">
        <v>0.6625</v>
      </c>
      <c r="D537" t="s">
        <v>89</v>
      </c>
    </row>
    <row r="538" spans="1:4" ht="12.75">
      <c r="A538" s="18">
        <v>41778</v>
      </c>
      <c r="B538" t="s">
        <v>92</v>
      </c>
      <c r="C538" s="20">
        <v>0.9222222222222222</v>
      </c>
      <c r="D538" t="s">
        <v>88</v>
      </c>
    </row>
    <row r="539" spans="1:4" ht="12.75">
      <c r="A539" s="18">
        <v>41779</v>
      </c>
      <c r="B539" t="s">
        <v>93</v>
      </c>
      <c r="C539" s="20">
        <v>0.17777777777777778</v>
      </c>
      <c r="D539" t="s">
        <v>89</v>
      </c>
    </row>
    <row r="540" spans="1:4" ht="12.75">
      <c r="A540" s="18">
        <v>41779</v>
      </c>
      <c r="B540" t="s">
        <v>93</v>
      </c>
      <c r="C540" s="20">
        <v>0.4354166666666666</v>
      </c>
      <c r="D540" t="s">
        <v>88</v>
      </c>
    </row>
    <row r="541" spans="1:4" ht="12.75">
      <c r="A541" s="18">
        <v>41779</v>
      </c>
      <c r="B541" t="s">
        <v>93</v>
      </c>
      <c r="C541" s="20">
        <v>0.7055555555555556</v>
      </c>
      <c r="D541" t="s">
        <v>89</v>
      </c>
    </row>
    <row r="542" spans="1:4" ht="12.75">
      <c r="A542" s="18">
        <v>41779</v>
      </c>
      <c r="B542" t="s">
        <v>93</v>
      </c>
      <c r="C542" s="20">
        <v>0.9666666666666667</v>
      </c>
      <c r="D542" t="s">
        <v>88</v>
      </c>
    </row>
    <row r="543" spans="1:4" ht="12.75">
      <c r="A543" s="18">
        <v>41780</v>
      </c>
      <c r="B543" t="s">
        <v>94</v>
      </c>
      <c r="C543" s="20">
        <v>0.22291666666666665</v>
      </c>
      <c r="D543" t="s">
        <v>89</v>
      </c>
    </row>
    <row r="544" spans="1:4" ht="12.75">
      <c r="A544" s="18">
        <v>41780</v>
      </c>
      <c r="B544" t="s">
        <v>94</v>
      </c>
      <c r="C544" s="20">
        <v>0.4791666666666667</v>
      </c>
      <c r="D544" t="s">
        <v>88</v>
      </c>
    </row>
    <row r="545" spans="1:4" ht="12.75">
      <c r="A545" s="18">
        <v>41780</v>
      </c>
      <c r="B545" t="s">
        <v>94</v>
      </c>
      <c r="C545" s="20">
        <v>0.7472222222222222</v>
      </c>
      <c r="D545" t="s">
        <v>89</v>
      </c>
    </row>
    <row r="546" spans="1:4" ht="12.75">
      <c r="A546" s="18">
        <v>41781</v>
      </c>
      <c r="B546" t="s">
        <v>95</v>
      </c>
      <c r="C546" s="20">
        <v>0.008333333333333333</v>
      </c>
      <c r="D546" t="s">
        <v>88</v>
      </c>
    </row>
    <row r="547" spans="1:4" ht="12.75">
      <c r="A547" s="18">
        <v>41781</v>
      </c>
      <c r="B547" t="s">
        <v>95</v>
      </c>
      <c r="C547" s="20">
        <v>0.26666666666666666</v>
      </c>
      <c r="D547" t="s">
        <v>89</v>
      </c>
    </row>
    <row r="548" spans="1:4" ht="12.75">
      <c r="A548" s="18">
        <v>41781</v>
      </c>
      <c r="B548" t="s">
        <v>95</v>
      </c>
      <c r="C548" s="20">
        <v>0.5215277777777778</v>
      </c>
      <c r="D548" t="s">
        <v>88</v>
      </c>
    </row>
    <row r="549" spans="1:4" ht="12.75">
      <c r="A549" s="18">
        <v>41781</v>
      </c>
      <c r="B549" t="s">
        <v>95</v>
      </c>
      <c r="C549" s="20">
        <v>0.7868055555555555</v>
      </c>
      <c r="D549" t="s">
        <v>89</v>
      </c>
    </row>
    <row r="550" spans="1:4" ht="12.75">
      <c r="A550" s="18">
        <v>41782</v>
      </c>
      <c r="B550" t="s">
        <v>87</v>
      </c>
      <c r="C550" s="20">
        <v>0.04791666666666666</v>
      </c>
      <c r="D550" t="s">
        <v>88</v>
      </c>
    </row>
    <row r="551" spans="1:4" ht="12.75">
      <c r="A551" s="18">
        <v>41782</v>
      </c>
      <c r="B551" t="s">
        <v>87</v>
      </c>
      <c r="C551" s="20">
        <v>0.3076388888888889</v>
      </c>
      <c r="D551" t="s">
        <v>89</v>
      </c>
    </row>
    <row r="552" spans="1:4" ht="12.75">
      <c r="A552" s="18">
        <v>41782</v>
      </c>
      <c r="B552" t="s">
        <v>87</v>
      </c>
      <c r="C552" s="20">
        <v>0.5611111111111111</v>
      </c>
      <c r="D552" t="s">
        <v>88</v>
      </c>
    </row>
    <row r="553" spans="1:4" ht="12.75">
      <c r="A553" s="18">
        <v>41782</v>
      </c>
      <c r="B553" t="s">
        <v>87</v>
      </c>
      <c r="C553" s="20">
        <v>0.8236111111111111</v>
      </c>
      <c r="D553" t="s">
        <v>89</v>
      </c>
    </row>
    <row r="554" spans="1:4" ht="12.75">
      <c r="A554" s="18">
        <v>41783</v>
      </c>
      <c r="B554" t="s">
        <v>90</v>
      </c>
      <c r="C554" s="20">
        <v>0.08472222222222221</v>
      </c>
      <c r="D554" t="s">
        <v>88</v>
      </c>
    </row>
    <row r="555" spans="1:4" ht="12.75">
      <c r="A555" s="18">
        <v>41783</v>
      </c>
      <c r="B555" t="s">
        <v>90</v>
      </c>
      <c r="C555" s="20">
        <v>0.3458333333333334</v>
      </c>
      <c r="D555" t="s">
        <v>89</v>
      </c>
    </row>
    <row r="556" spans="1:4" ht="12.75">
      <c r="A556" s="18">
        <v>41783</v>
      </c>
      <c r="B556" t="s">
        <v>90</v>
      </c>
      <c r="C556" s="20">
        <v>0.5979166666666667</v>
      </c>
      <c r="D556" t="s">
        <v>88</v>
      </c>
    </row>
    <row r="557" spans="1:4" ht="12.75">
      <c r="A557" s="18">
        <v>41783</v>
      </c>
      <c r="B557" t="s">
        <v>90</v>
      </c>
      <c r="C557" s="20">
        <v>0.8576388888888888</v>
      </c>
      <c r="D557" t="s">
        <v>89</v>
      </c>
    </row>
    <row r="558" spans="1:4" ht="12.75">
      <c r="A558" s="18">
        <v>41784</v>
      </c>
      <c r="B558" t="s">
        <v>91</v>
      </c>
      <c r="C558" s="20">
        <v>0.11875000000000001</v>
      </c>
      <c r="D558" t="s">
        <v>88</v>
      </c>
    </row>
    <row r="559" spans="1:4" ht="12.75">
      <c r="A559" s="18">
        <v>41784</v>
      </c>
      <c r="B559" t="s">
        <v>91</v>
      </c>
      <c r="C559" s="20">
        <v>0.3819444444444444</v>
      </c>
      <c r="D559" t="s">
        <v>89</v>
      </c>
    </row>
    <row r="560" spans="1:4" ht="12.75">
      <c r="A560" s="18">
        <v>41784</v>
      </c>
      <c r="B560" t="s">
        <v>91</v>
      </c>
      <c r="C560" s="20">
        <v>0.6326388888888889</v>
      </c>
      <c r="D560" t="s">
        <v>88</v>
      </c>
    </row>
    <row r="561" spans="1:4" ht="12.75">
      <c r="A561" s="18">
        <v>41784</v>
      </c>
      <c r="B561" t="s">
        <v>91</v>
      </c>
      <c r="C561" s="20">
        <v>0.8895833333333334</v>
      </c>
      <c r="D561" t="s">
        <v>89</v>
      </c>
    </row>
    <row r="562" spans="1:4" ht="12.75">
      <c r="A562" s="18">
        <v>41785</v>
      </c>
      <c r="B562" t="s">
        <v>92</v>
      </c>
      <c r="C562" s="20">
        <v>0.15138888888888888</v>
      </c>
      <c r="D562" t="s">
        <v>88</v>
      </c>
    </row>
    <row r="563" spans="1:4" ht="12.75">
      <c r="A563" s="18">
        <v>41785</v>
      </c>
      <c r="B563" t="s">
        <v>92</v>
      </c>
      <c r="C563" s="20">
        <v>0.4152777777777778</v>
      </c>
      <c r="D563" t="s">
        <v>89</v>
      </c>
    </row>
    <row r="564" spans="1:4" ht="12.75">
      <c r="A564" s="18">
        <v>41785</v>
      </c>
      <c r="B564" t="s">
        <v>92</v>
      </c>
      <c r="C564" s="20">
        <v>0.6652777777777777</v>
      </c>
      <c r="D564" t="s">
        <v>88</v>
      </c>
    </row>
    <row r="565" spans="1:4" ht="12.75">
      <c r="A565" s="18">
        <v>41785</v>
      </c>
      <c r="B565" t="s">
        <v>92</v>
      </c>
      <c r="C565" s="20">
        <v>0.9208333333333334</v>
      </c>
      <c r="D565" t="s">
        <v>89</v>
      </c>
    </row>
    <row r="566" spans="1:4" ht="12.75">
      <c r="A566" s="18">
        <v>41786</v>
      </c>
      <c r="B566" t="s">
        <v>93</v>
      </c>
      <c r="C566" s="20">
        <v>0.18194444444444444</v>
      </c>
      <c r="D566" t="s">
        <v>88</v>
      </c>
    </row>
    <row r="567" spans="1:4" ht="12.75">
      <c r="A567" s="18">
        <v>41786</v>
      </c>
      <c r="B567" t="s">
        <v>93</v>
      </c>
      <c r="C567" s="20">
        <v>0.4472222222222222</v>
      </c>
      <c r="D567" t="s">
        <v>89</v>
      </c>
    </row>
    <row r="568" spans="1:4" ht="12.75">
      <c r="A568" s="18">
        <v>41786</v>
      </c>
      <c r="B568" t="s">
        <v>93</v>
      </c>
      <c r="C568" s="20">
        <v>0.6965277777777777</v>
      </c>
      <c r="D568" t="s">
        <v>88</v>
      </c>
    </row>
    <row r="569" spans="1:4" ht="12.75">
      <c r="A569" s="18">
        <v>41786</v>
      </c>
      <c r="B569" t="s">
        <v>93</v>
      </c>
      <c r="C569" s="20">
        <v>0.9500000000000001</v>
      </c>
      <c r="D569" t="s">
        <v>89</v>
      </c>
    </row>
    <row r="570" spans="1:4" ht="12.75">
      <c r="A570" s="18">
        <v>41787</v>
      </c>
      <c r="B570" t="s">
        <v>94</v>
      </c>
      <c r="C570" s="20">
        <v>0.21180555555555555</v>
      </c>
      <c r="D570" t="s">
        <v>88</v>
      </c>
    </row>
    <row r="571" spans="1:4" ht="12.75">
      <c r="A571" s="18">
        <v>41787</v>
      </c>
      <c r="B571" t="s">
        <v>94</v>
      </c>
      <c r="C571" s="20">
        <v>0.4777777777777778</v>
      </c>
      <c r="D571" t="s">
        <v>89</v>
      </c>
    </row>
    <row r="572" spans="1:4" ht="12.75">
      <c r="A572" s="18">
        <v>41787</v>
      </c>
      <c r="B572" t="s">
        <v>94</v>
      </c>
      <c r="C572" s="20">
        <v>0.7270833333333333</v>
      </c>
      <c r="D572" t="s">
        <v>88</v>
      </c>
    </row>
    <row r="573" spans="1:4" ht="12.75">
      <c r="A573" s="18">
        <v>41787</v>
      </c>
      <c r="B573" t="s">
        <v>94</v>
      </c>
      <c r="C573" s="20">
        <v>0.9798611111111111</v>
      </c>
      <c r="D573" t="s">
        <v>89</v>
      </c>
    </row>
    <row r="574" spans="1:4" ht="12.75">
      <c r="A574" s="18">
        <v>41788</v>
      </c>
      <c r="B574" t="s">
        <v>95</v>
      </c>
      <c r="C574" s="20">
        <v>0.24166666666666667</v>
      </c>
      <c r="D574" t="s">
        <v>88</v>
      </c>
    </row>
    <row r="575" spans="1:4" ht="12.75">
      <c r="A575" s="18">
        <v>41788</v>
      </c>
      <c r="B575" t="s">
        <v>95</v>
      </c>
      <c r="C575" s="20">
        <v>0.5083333333333333</v>
      </c>
      <c r="D575" t="s">
        <v>89</v>
      </c>
    </row>
    <row r="576" spans="1:4" ht="12.75">
      <c r="A576" s="18">
        <v>41788</v>
      </c>
      <c r="B576" t="s">
        <v>95</v>
      </c>
      <c r="C576" s="20">
        <v>0.7583333333333333</v>
      </c>
      <c r="D576" t="s">
        <v>88</v>
      </c>
    </row>
    <row r="577" spans="1:4" ht="12.75">
      <c r="A577" s="18">
        <v>41789</v>
      </c>
      <c r="B577" t="s">
        <v>87</v>
      </c>
      <c r="C577" s="20">
        <v>0.009722222222222222</v>
      </c>
      <c r="D577" t="s">
        <v>89</v>
      </c>
    </row>
    <row r="578" spans="1:4" ht="12.75">
      <c r="A578" s="18">
        <v>41789</v>
      </c>
      <c r="B578" t="s">
        <v>87</v>
      </c>
      <c r="C578" s="20">
        <v>0.27152777777777776</v>
      </c>
      <c r="D578" t="s">
        <v>88</v>
      </c>
    </row>
    <row r="579" spans="1:4" ht="12.75">
      <c r="A579" s="18">
        <v>41789</v>
      </c>
      <c r="B579" t="s">
        <v>87</v>
      </c>
      <c r="C579" s="20">
        <v>0.5395833333333333</v>
      </c>
      <c r="D579" t="s">
        <v>89</v>
      </c>
    </row>
    <row r="580" spans="1:4" ht="12.75">
      <c r="A580" s="18">
        <v>41789</v>
      </c>
      <c r="B580" t="s">
        <v>87</v>
      </c>
      <c r="C580" s="20">
        <v>0.7895833333333333</v>
      </c>
      <c r="D580" t="s">
        <v>88</v>
      </c>
    </row>
    <row r="581" spans="1:4" ht="12.75">
      <c r="A581" s="18">
        <v>41790</v>
      </c>
      <c r="B581" t="s">
        <v>90</v>
      </c>
      <c r="C581" s="20">
        <v>0.04027777777777778</v>
      </c>
      <c r="D581" t="s">
        <v>89</v>
      </c>
    </row>
    <row r="582" spans="1:4" ht="12.75">
      <c r="A582" s="18">
        <v>41790</v>
      </c>
      <c r="B582" t="s">
        <v>90</v>
      </c>
      <c r="C582" s="20">
        <v>0.30277777777777776</v>
      </c>
      <c r="D582" t="s">
        <v>88</v>
      </c>
    </row>
    <row r="583" spans="1:4" ht="12.75">
      <c r="A583" s="18">
        <v>41790</v>
      </c>
      <c r="B583" t="s">
        <v>90</v>
      </c>
      <c r="C583" s="20">
        <v>0.5715277777777777</v>
      </c>
      <c r="D583" t="s">
        <v>89</v>
      </c>
    </row>
    <row r="584" spans="1:4" ht="12.75">
      <c r="A584" s="18">
        <v>41790</v>
      </c>
      <c r="B584" t="s">
        <v>90</v>
      </c>
      <c r="C584" s="20">
        <v>0.8215277777777777</v>
      </c>
      <c r="D584" t="s">
        <v>88</v>
      </c>
    </row>
    <row r="585" spans="1:4" ht="12.75">
      <c r="A585" s="18">
        <v>41791</v>
      </c>
      <c r="B585" t="s">
        <v>91</v>
      </c>
      <c r="C585" s="20">
        <v>0.07222222222222223</v>
      </c>
      <c r="D585" t="s">
        <v>89</v>
      </c>
    </row>
    <row r="586" spans="1:4" ht="12.75">
      <c r="A586" s="18">
        <v>41791</v>
      </c>
      <c r="B586" t="s">
        <v>91</v>
      </c>
      <c r="C586" s="20">
        <v>0.3347222222222222</v>
      </c>
      <c r="D586" t="s">
        <v>88</v>
      </c>
    </row>
    <row r="587" spans="1:4" ht="12.75">
      <c r="A587" s="18">
        <v>41791</v>
      </c>
      <c r="B587" t="s">
        <v>91</v>
      </c>
      <c r="C587" s="20">
        <v>0.6041666666666666</v>
      </c>
      <c r="D587" t="s">
        <v>89</v>
      </c>
    </row>
    <row r="588" spans="1:4" ht="12.75">
      <c r="A588" s="18">
        <v>41791</v>
      </c>
      <c r="B588" t="s">
        <v>91</v>
      </c>
      <c r="C588" s="20">
        <v>0.8555555555555556</v>
      </c>
      <c r="D588" t="s">
        <v>88</v>
      </c>
    </row>
    <row r="589" spans="1:4" ht="12.75">
      <c r="A589" s="18">
        <v>41792</v>
      </c>
      <c r="B589" t="s">
        <v>92</v>
      </c>
      <c r="C589" s="20">
        <v>0.10625</v>
      </c>
      <c r="D589" t="s">
        <v>89</v>
      </c>
    </row>
    <row r="590" spans="1:4" ht="12.75">
      <c r="A590" s="18">
        <v>41792</v>
      </c>
      <c r="B590" t="s">
        <v>92</v>
      </c>
      <c r="C590" s="20">
        <v>0.3680555555555556</v>
      </c>
      <c r="D590" t="s">
        <v>88</v>
      </c>
    </row>
    <row r="591" spans="1:4" ht="12.75">
      <c r="A591" s="18">
        <v>41792</v>
      </c>
      <c r="B591" t="s">
        <v>92</v>
      </c>
      <c r="C591" s="20">
        <v>0.6375000000000001</v>
      </c>
      <c r="D591" t="s">
        <v>89</v>
      </c>
    </row>
    <row r="592" spans="1:4" ht="12.75">
      <c r="A592" s="18">
        <v>41792</v>
      </c>
      <c r="B592" t="s">
        <v>92</v>
      </c>
      <c r="C592" s="20">
        <v>0.8909722222222222</v>
      </c>
      <c r="D592" t="s">
        <v>88</v>
      </c>
    </row>
    <row r="593" spans="1:4" ht="12.75">
      <c r="A593" s="18">
        <v>41793</v>
      </c>
      <c r="B593" t="s">
        <v>93</v>
      </c>
      <c r="C593" s="20">
        <v>0.1423611111111111</v>
      </c>
      <c r="D593" t="s">
        <v>89</v>
      </c>
    </row>
    <row r="594" spans="1:4" ht="12.75">
      <c r="A594" s="18">
        <v>41793</v>
      </c>
      <c r="B594" t="s">
        <v>93</v>
      </c>
      <c r="C594" s="20">
        <v>0.40277777777777773</v>
      </c>
      <c r="D594" t="s">
        <v>88</v>
      </c>
    </row>
    <row r="595" spans="1:4" ht="12.75">
      <c r="A595" s="18">
        <v>41793</v>
      </c>
      <c r="B595" t="s">
        <v>93</v>
      </c>
      <c r="C595" s="20">
        <v>0.6715277777777778</v>
      </c>
      <c r="D595" t="s">
        <v>89</v>
      </c>
    </row>
    <row r="596" spans="1:4" ht="12.75">
      <c r="A596" s="18">
        <v>41793</v>
      </c>
      <c r="B596" t="s">
        <v>93</v>
      </c>
      <c r="C596" s="20">
        <v>0.9263888888888889</v>
      </c>
      <c r="D596" t="s">
        <v>88</v>
      </c>
    </row>
    <row r="597" spans="1:4" ht="12.75">
      <c r="A597" s="18">
        <v>41794</v>
      </c>
      <c r="B597" t="s">
        <v>94</v>
      </c>
      <c r="C597" s="20">
        <v>0.1798611111111111</v>
      </c>
      <c r="D597" t="s">
        <v>89</v>
      </c>
    </row>
    <row r="598" spans="1:4" ht="12.75">
      <c r="A598" s="18">
        <v>41794</v>
      </c>
      <c r="B598" t="s">
        <v>94</v>
      </c>
      <c r="C598" s="20">
        <v>0.4381944444444445</v>
      </c>
      <c r="D598" t="s">
        <v>88</v>
      </c>
    </row>
    <row r="599" spans="1:4" ht="12.75">
      <c r="A599" s="18">
        <v>41794</v>
      </c>
      <c r="B599" t="s">
        <v>94</v>
      </c>
      <c r="C599" s="20">
        <v>0.7041666666666666</v>
      </c>
      <c r="D599" t="s">
        <v>89</v>
      </c>
    </row>
    <row r="600" spans="1:4" ht="12.75">
      <c r="A600" s="18">
        <v>41794</v>
      </c>
      <c r="B600" t="s">
        <v>94</v>
      </c>
      <c r="C600" s="20">
        <v>0.9611111111111111</v>
      </c>
      <c r="D600" t="s">
        <v>88</v>
      </c>
    </row>
    <row r="601" spans="1:4" ht="12.75">
      <c r="A601" s="18">
        <v>41795</v>
      </c>
      <c r="B601" t="s">
        <v>95</v>
      </c>
      <c r="C601" s="20">
        <v>0.21736111111111112</v>
      </c>
      <c r="D601" t="s">
        <v>89</v>
      </c>
    </row>
    <row r="602" spans="1:4" ht="12.75">
      <c r="A602" s="18">
        <v>41795</v>
      </c>
      <c r="B602" t="s">
        <v>95</v>
      </c>
      <c r="C602" s="20">
        <v>0.47291666666666665</v>
      </c>
      <c r="D602" t="s">
        <v>88</v>
      </c>
    </row>
    <row r="603" spans="1:4" ht="12.75">
      <c r="A603" s="18">
        <v>41795</v>
      </c>
      <c r="B603" t="s">
        <v>95</v>
      </c>
      <c r="C603" s="20">
        <v>0.7368055555555556</v>
      </c>
      <c r="D603" t="s">
        <v>89</v>
      </c>
    </row>
    <row r="604" spans="1:4" ht="12.75">
      <c r="A604" s="18">
        <v>41795</v>
      </c>
      <c r="B604" t="s">
        <v>95</v>
      </c>
      <c r="C604" s="20">
        <v>0.9944444444444445</v>
      </c>
      <c r="D604" t="s">
        <v>88</v>
      </c>
    </row>
    <row r="605" spans="1:4" ht="12.75">
      <c r="A605" s="18">
        <v>41796</v>
      </c>
      <c r="B605" t="s">
        <v>87</v>
      </c>
      <c r="C605" s="20">
        <v>0.25277777777777777</v>
      </c>
      <c r="D605" t="s">
        <v>89</v>
      </c>
    </row>
    <row r="606" spans="1:4" ht="12.75">
      <c r="A606" s="18">
        <v>41796</v>
      </c>
      <c r="B606" t="s">
        <v>87</v>
      </c>
      <c r="C606" s="20">
        <v>0.5069444444444444</v>
      </c>
      <c r="D606" t="s">
        <v>88</v>
      </c>
    </row>
    <row r="607" spans="1:4" ht="12.75">
      <c r="A607" s="18">
        <v>41796</v>
      </c>
      <c r="B607" t="s">
        <v>87</v>
      </c>
      <c r="C607" s="20">
        <v>0.7673611111111112</v>
      </c>
      <c r="D607" t="s">
        <v>89</v>
      </c>
    </row>
    <row r="608" spans="1:4" ht="12.75">
      <c r="A608" s="18">
        <v>41797</v>
      </c>
      <c r="B608" t="s">
        <v>90</v>
      </c>
      <c r="C608" s="20">
        <v>0.025694444444444447</v>
      </c>
      <c r="D608" t="s">
        <v>88</v>
      </c>
    </row>
    <row r="609" spans="1:4" ht="12.75">
      <c r="A609" s="18">
        <v>41797</v>
      </c>
      <c r="B609" t="s">
        <v>90</v>
      </c>
      <c r="C609" s="20">
        <v>0.28680555555555554</v>
      </c>
      <c r="D609" t="s">
        <v>89</v>
      </c>
    </row>
    <row r="610" spans="1:4" ht="12.75">
      <c r="A610" s="18">
        <v>41797</v>
      </c>
      <c r="B610" t="s">
        <v>90</v>
      </c>
      <c r="C610" s="20">
        <v>0.5395833333333333</v>
      </c>
      <c r="D610" t="s">
        <v>88</v>
      </c>
    </row>
    <row r="611" spans="1:4" ht="12.75">
      <c r="A611" s="18">
        <v>41797</v>
      </c>
      <c r="B611" t="s">
        <v>90</v>
      </c>
      <c r="C611" s="20">
        <v>0.7972222222222222</v>
      </c>
      <c r="D611" t="s">
        <v>89</v>
      </c>
    </row>
    <row r="612" spans="1:4" ht="12.75">
      <c r="A612" s="18">
        <v>41798</v>
      </c>
      <c r="B612" t="s">
        <v>91</v>
      </c>
      <c r="C612" s="20">
        <v>0.05625</v>
      </c>
      <c r="D612" t="s">
        <v>88</v>
      </c>
    </row>
    <row r="613" spans="1:4" ht="12.75">
      <c r="A613" s="18">
        <v>41798</v>
      </c>
      <c r="B613" t="s">
        <v>91</v>
      </c>
      <c r="C613" s="20">
        <v>0.3194444444444445</v>
      </c>
      <c r="D613" t="s">
        <v>89</v>
      </c>
    </row>
    <row r="614" spans="1:4" ht="12.75">
      <c r="A614" s="18">
        <v>41798</v>
      </c>
      <c r="B614" t="s">
        <v>91</v>
      </c>
      <c r="C614" s="20">
        <v>0.5715277777777777</v>
      </c>
      <c r="D614" t="s">
        <v>88</v>
      </c>
    </row>
    <row r="615" spans="1:4" ht="12.75">
      <c r="A615" s="18">
        <v>41798</v>
      </c>
      <c r="B615" t="s">
        <v>91</v>
      </c>
      <c r="C615" s="20">
        <v>0.8277777777777778</v>
      </c>
      <c r="D615" t="s">
        <v>89</v>
      </c>
    </row>
    <row r="616" spans="1:4" ht="12.75">
      <c r="A616" s="18">
        <v>41799</v>
      </c>
      <c r="B616" t="s">
        <v>92</v>
      </c>
      <c r="C616" s="20">
        <v>0.08680555555555557</v>
      </c>
      <c r="D616" t="s">
        <v>88</v>
      </c>
    </row>
    <row r="617" spans="1:4" ht="12.75">
      <c r="A617" s="18">
        <v>41799</v>
      </c>
      <c r="B617" t="s">
        <v>92</v>
      </c>
      <c r="C617" s="20">
        <v>0.3520833333333333</v>
      </c>
      <c r="D617" t="s">
        <v>89</v>
      </c>
    </row>
    <row r="618" spans="1:4" ht="12.75">
      <c r="A618" s="18">
        <v>41799</v>
      </c>
      <c r="B618" t="s">
        <v>92</v>
      </c>
      <c r="C618" s="20">
        <v>0.6041666666666666</v>
      </c>
      <c r="D618" t="s">
        <v>88</v>
      </c>
    </row>
    <row r="619" spans="1:4" ht="12.75">
      <c r="A619" s="18">
        <v>41799</v>
      </c>
      <c r="B619" t="s">
        <v>92</v>
      </c>
      <c r="C619" s="20">
        <v>0.8590277777777778</v>
      </c>
      <c r="D619" t="s">
        <v>89</v>
      </c>
    </row>
    <row r="620" spans="1:4" ht="12.75">
      <c r="A620" s="18">
        <v>41800</v>
      </c>
      <c r="B620" t="s">
        <v>93</v>
      </c>
      <c r="C620" s="20">
        <v>0.11875000000000001</v>
      </c>
      <c r="D620" t="s">
        <v>88</v>
      </c>
    </row>
    <row r="621" spans="1:4" ht="12.75">
      <c r="A621" s="18">
        <v>41800</v>
      </c>
      <c r="B621" t="s">
        <v>93</v>
      </c>
      <c r="C621" s="20">
        <v>0.3847222222222222</v>
      </c>
      <c r="D621" t="s">
        <v>89</v>
      </c>
    </row>
    <row r="622" spans="1:4" ht="12.75">
      <c r="A622" s="18">
        <v>41800</v>
      </c>
      <c r="B622" t="s">
        <v>93</v>
      </c>
      <c r="C622" s="20">
        <v>0.6375000000000001</v>
      </c>
      <c r="D622" t="s">
        <v>88</v>
      </c>
    </row>
    <row r="623" spans="1:4" ht="12.75">
      <c r="A623" s="18">
        <v>41800</v>
      </c>
      <c r="B623" t="s">
        <v>93</v>
      </c>
      <c r="C623" s="20">
        <v>0.8916666666666666</v>
      </c>
      <c r="D623" t="s">
        <v>89</v>
      </c>
    </row>
    <row r="624" spans="1:4" ht="12.75">
      <c r="A624" s="18">
        <v>41801</v>
      </c>
      <c r="B624" t="s">
        <v>94</v>
      </c>
      <c r="C624" s="20">
        <v>0.15138888888888888</v>
      </c>
      <c r="D624" t="s">
        <v>88</v>
      </c>
    </row>
    <row r="625" spans="1:4" ht="12.75">
      <c r="A625" s="18">
        <v>41801</v>
      </c>
      <c r="B625" t="s">
        <v>94</v>
      </c>
      <c r="C625" s="20">
        <v>0.41875</v>
      </c>
      <c r="D625" t="s">
        <v>89</v>
      </c>
    </row>
    <row r="626" spans="1:4" ht="12.75">
      <c r="A626" s="18">
        <v>41801</v>
      </c>
      <c r="B626" t="s">
        <v>94</v>
      </c>
      <c r="C626" s="20">
        <v>0.6715277777777778</v>
      </c>
      <c r="D626" t="s">
        <v>88</v>
      </c>
    </row>
    <row r="627" spans="1:4" ht="12.75">
      <c r="A627" s="18">
        <v>41801</v>
      </c>
      <c r="B627" t="s">
        <v>94</v>
      </c>
      <c r="C627" s="20">
        <v>0.9249999999999999</v>
      </c>
      <c r="D627" t="s">
        <v>89</v>
      </c>
    </row>
    <row r="628" spans="1:4" ht="12.75">
      <c r="A628" s="18">
        <v>41802</v>
      </c>
      <c r="B628" t="s">
        <v>95</v>
      </c>
      <c r="C628" s="20">
        <v>0.18541666666666667</v>
      </c>
      <c r="D628" t="s">
        <v>88</v>
      </c>
    </row>
    <row r="629" spans="1:4" ht="12.75">
      <c r="A629" s="18">
        <v>41802</v>
      </c>
      <c r="B629" t="s">
        <v>95</v>
      </c>
      <c r="C629" s="20">
        <v>0.4534722222222222</v>
      </c>
      <c r="D629" t="s">
        <v>89</v>
      </c>
    </row>
    <row r="630" spans="1:4" ht="12.75">
      <c r="A630" s="18">
        <v>41802</v>
      </c>
      <c r="B630" t="s">
        <v>95</v>
      </c>
      <c r="C630" s="20">
        <v>0.7069444444444444</v>
      </c>
      <c r="D630" t="s">
        <v>88</v>
      </c>
    </row>
    <row r="631" spans="1:4" ht="12.75">
      <c r="A631" s="18">
        <v>41802</v>
      </c>
      <c r="B631" t="s">
        <v>95</v>
      </c>
      <c r="C631" s="20">
        <v>0.9604166666666667</v>
      </c>
      <c r="D631" t="s">
        <v>89</v>
      </c>
    </row>
    <row r="632" spans="1:4" ht="12.75">
      <c r="A632" s="18">
        <v>41803</v>
      </c>
      <c r="B632" t="s">
        <v>87</v>
      </c>
      <c r="C632" s="20">
        <v>0.22083333333333333</v>
      </c>
      <c r="D632" t="s">
        <v>88</v>
      </c>
    </row>
    <row r="633" spans="1:4" ht="12.75">
      <c r="A633" s="18">
        <v>41803</v>
      </c>
      <c r="B633" t="s">
        <v>87</v>
      </c>
      <c r="C633" s="20">
        <v>0.4895833333333333</v>
      </c>
      <c r="D633" t="s">
        <v>89</v>
      </c>
    </row>
    <row r="634" spans="1:4" ht="12.75">
      <c r="A634" s="18">
        <v>41803</v>
      </c>
      <c r="B634" t="s">
        <v>87</v>
      </c>
      <c r="C634" s="20">
        <v>0.7444444444444445</v>
      </c>
      <c r="D634" t="s">
        <v>88</v>
      </c>
    </row>
    <row r="635" spans="1:4" ht="12.75">
      <c r="A635" s="18">
        <v>41803</v>
      </c>
      <c r="B635" t="s">
        <v>87</v>
      </c>
      <c r="C635" s="20">
        <v>0.9979166666666667</v>
      </c>
      <c r="D635" t="s">
        <v>89</v>
      </c>
    </row>
    <row r="636" spans="1:4" ht="12.75">
      <c r="A636" s="18">
        <v>41804</v>
      </c>
      <c r="B636" t="s">
        <v>90</v>
      </c>
      <c r="C636" s="20">
        <v>0.2576388888888889</v>
      </c>
      <c r="D636" t="s">
        <v>88</v>
      </c>
    </row>
    <row r="637" spans="1:4" ht="12.75">
      <c r="A637" s="18">
        <v>41804</v>
      </c>
      <c r="B637" t="s">
        <v>90</v>
      </c>
      <c r="C637" s="20">
        <v>0.5270833333333333</v>
      </c>
      <c r="D637" t="s">
        <v>89</v>
      </c>
    </row>
    <row r="638" spans="1:4" ht="12.75">
      <c r="A638" s="18">
        <v>41804</v>
      </c>
      <c r="B638" t="s">
        <v>90</v>
      </c>
      <c r="C638" s="20">
        <v>0.782638888888889</v>
      </c>
      <c r="D638" t="s">
        <v>88</v>
      </c>
    </row>
    <row r="639" spans="1:4" ht="12.75">
      <c r="A639" s="18">
        <v>41805</v>
      </c>
      <c r="B639" t="s">
        <v>91</v>
      </c>
      <c r="C639" s="20">
        <v>0.03680555555555556</v>
      </c>
      <c r="D639" t="s">
        <v>89</v>
      </c>
    </row>
    <row r="640" spans="1:4" ht="12.75">
      <c r="A640" s="18">
        <v>41805</v>
      </c>
      <c r="B640" t="s">
        <v>91</v>
      </c>
      <c r="C640" s="20">
        <v>0.2965277777777778</v>
      </c>
      <c r="D640" t="s">
        <v>88</v>
      </c>
    </row>
    <row r="641" spans="1:4" ht="12.75">
      <c r="A641" s="18">
        <v>41805</v>
      </c>
      <c r="B641" t="s">
        <v>91</v>
      </c>
      <c r="C641" s="20">
        <v>0.5659722222222222</v>
      </c>
      <c r="D641" t="s">
        <v>89</v>
      </c>
    </row>
    <row r="642" spans="1:4" ht="12.75">
      <c r="A642" s="18">
        <v>41805</v>
      </c>
      <c r="B642" t="s">
        <v>91</v>
      </c>
      <c r="C642" s="20">
        <v>0.8236111111111111</v>
      </c>
      <c r="D642" t="s">
        <v>88</v>
      </c>
    </row>
    <row r="643" spans="1:4" ht="12.75">
      <c r="A643" s="18">
        <v>41806</v>
      </c>
      <c r="B643" t="s">
        <v>92</v>
      </c>
      <c r="C643" s="20">
        <v>0.07777777777777778</v>
      </c>
      <c r="D643" t="s">
        <v>89</v>
      </c>
    </row>
    <row r="644" spans="1:4" ht="12.75">
      <c r="A644" s="18">
        <v>41806</v>
      </c>
      <c r="B644" t="s">
        <v>92</v>
      </c>
      <c r="C644" s="20">
        <v>0.3368055555555556</v>
      </c>
      <c r="D644" t="s">
        <v>88</v>
      </c>
    </row>
    <row r="645" spans="1:4" ht="12.75">
      <c r="A645" s="18">
        <v>41806</v>
      </c>
      <c r="B645" t="s">
        <v>92</v>
      </c>
      <c r="C645" s="20">
        <v>0.6069444444444444</v>
      </c>
      <c r="D645" t="s">
        <v>89</v>
      </c>
    </row>
    <row r="646" spans="1:4" ht="12.75">
      <c r="A646" s="18">
        <v>41806</v>
      </c>
      <c r="B646" t="s">
        <v>92</v>
      </c>
      <c r="C646" s="20">
        <v>0.8659722222222223</v>
      </c>
      <c r="D646" t="s">
        <v>88</v>
      </c>
    </row>
    <row r="647" spans="1:4" ht="12.75">
      <c r="A647" s="18">
        <v>41807</v>
      </c>
      <c r="B647" t="s">
        <v>93</v>
      </c>
      <c r="C647" s="20">
        <v>0.12152777777777778</v>
      </c>
      <c r="D647" t="s">
        <v>89</v>
      </c>
    </row>
    <row r="648" spans="1:4" ht="12.75">
      <c r="A648" s="18">
        <v>41807</v>
      </c>
      <c r="B648" t="s">
        <v>93</v>
      </c>
      <c r="C648" s="20">
        <v>0.37916666666666665</v>
      </c>
      <c r="D648" t="s">
        <v>88</v>
      </c>
    </row>
    <row r="649" spans="1:4" ht="12.75">
      <c r="A649" s="18">
        <v>41807</v>
      </c>
      <c r="B649" t="s">
        <v>93</v>
      </c>
      <c r="C649" s="20">
        <v>0.6486111111111111</v>
      </c>
      <c r="D649" t="s">
        <v>89</v>
      </c>
    </row>
    <row r="650" spans="1:4" ht="12.75">
      <c r="A650" s="18">
        <v>41807</v>
      </c>
      <c r="B650" t="s">
        <v>93</v>
      </c>
      <c r="C650" s="20">
        <v>0.9097222222222222</v>
      </c>
      <c r="D650" t="s">
        <v>88</v>
      </c>
    </row>
    <row r="651" spans="1:4" ht="12.75">
      <c r="A651" s="18">
        <v>41808</v>
      </c>
      <c r="B651" t="s">
        <v>94</v>
      </c>
      <c r="C651" s="20">
        <v>0.16666666666666666</v>
      </c>
      <c r="D651" t="s">
        <v>89</v>
      </c>
    </row>
    <row r="652" spans="1:4" ht="12.75">
      <c r="A652" s="18">
        <v>41808</v>
      </c>
      <c r="B652" t="s">
        <v>94</v>
      </c>
      <c r="C652" s="20">
        <v>0.42291666666666666</v>
      </c>
      <c r="D652" t="s">
        <v>88</v>
      </c>
    </row>
    <row r="653" spans="1:4" ht="12.75">
      <c r="A653" s="18">
        <v>41808</v>
      </c>
      <c r="B653" t="s">
        <v>94</v>
      </c>
      <c r="C653" s="20">
        <v>0.6916666666666668</v>
      </c>
      <c r="D653" t="s">
        <v>89</v>
      </c>
    </row>
    <row r="654" spans="1:4" ht="12.75">
      <c r="A654" s="18">
        <v>41808</v>
      </c>
      <c r="B654" t="s">
        <v>94</v>
      </c>
      <c r="C654" s="20">
        <v>0.9534722222222222</v>
      </c>
      <c r="D654" t="s">
        <v>88</v>
      </c>
    </row>
    <row r="655" spans="1:4" ht="12.75">
      <c r="A655" s="18">
        <v>41809</v>
      </c>
      <c r="B655" t="s">
        <v>95</v>
      </c>
      <c r="C655" s="20">
        <v>0.2125</v>
      </c>
      <c r="D655" t="s">
        <v>89</v>
      </c>
    </row>
    <row r="656" spans="1:4" ht="12.75">
      <c r="A656" s="18">
        <v>41809</v>
      </c>
      <c r="B656" t="s">
        <v>95</v>
      </c>
      <c r="C656" s="20">
        <v>0.4673611111111111</v>
      </c>
      <c r="D656" t="s">
        <v>88</v>
      </c>
    </row>
    <row r="657" spans="1:4" ht="12.75">
      <c r="A657" s="18">
        <v>41809</v>
      </c>
      <c r="B657" t="s">
        <v>95</v>
      </c>
      <c r="C657" s="20">
        <v>0.7333333333333334</v>
      </c>
      <c r="D657" t="s">
        <v>89</v>
      </c>
    </row>
    <row r="658" spans="1:4" ht="12.75">
      <c r="A658" s="18">
        <v>41809</v>
      </c>
      <c r="B658" t="s">
        <v>95</v>
      </c>
      <c r="C658" s="20">
        <v>0.9965277777777778</v>
      </c>
      <c r="D658" t="s">
        <v>88</v>
      </c>
    </row>
    <row r="659" spans="1:4" ht="12.75">
      <c r="A659" s="18">
        <v>41810</v>
      </c>
      <c r="B659" t="s">
        <v>87</v>
      </c>
      <c r="C659" s="20">
        <v>0.2576388888888889</v>
      </c>
      <c r="D659" t="s">
        <v>89</v>
      </c>
    </row>
    <row r="660" spans="1:4" ht="12.75">
      <c r="A660" s="18">
        <v>41810</v>
      </c>
      <c r="B660" t="s">
        <v>87</v>
      </c>
      <c r="C660" s="20">
        <v>0.5104166666666666</v>
      </c>
      <c r="D660" t="s">
        <v>88</v>
      </c>
    </row>
    <row r="661" spans="1:4" ht="12.75">
      <c r="A661" s="18">
        <v>41810</v>
      </c>
      <c r="B661" t="s">
        <v>87</v>
      </c>
      <c r="C661" s="20">
        <v>0.7736111111111111</v>
      </c>
      <c r="D661" t="s">
        <v>89</v>
      </c>
    </row>
    <row r="662" spans="1:4" ht="12.75">
      <c r="A662" s="18">
        <v>41811</v>
      </c>
      <c r="B662" t="s">
        <v>90</v>
      </c>
      <c r="C662" s="20">
        <v>0.03680555555555556</v>
      </c>
      <c r="D662" t="s">
        <v>88</v>
      </c>
    </row>
    <row r="663" spans="1:4" ht="12.75">
      <c r="A663" s="18">
        <v>41811</v>
      </c>
      <c r="B663" t="s">
        <v>90</v>
      </c>
      <c r="C663" s="20">
        <v>0.29930555555555555</v>
      </c>
      <c r="D663" t="s">
        <v>89</v>
      </c>
    </row>
    <row r="664" spans="1:4" ht="12.75">
      <c r="A664" s="18">
        <v>41811</v>
      </c>
      <c r="B664" t="s">
        <v>90</v>
      </c>
      <c r="C664" s="20">
        <v>0.5513888888888888</v>
      </c>
      <c r="D664" t="s">
        <v>88</v>
      </c>
    </row>
    <row r="665" spans="1:4" ht="12.75">
      <c r="A665" s="18">
        <v>41811</v>
      </c>
      <c r="B665" t="s">
        <v>90</v>
      </c>
      <c r="C665" s="20">
        <v>0.811111111111111</v>
      </c>
      <c r="D665" t="s">
        <v>89</v>
      </c>
    </row>
    <row r="666" spans="1:4" ht="12.75">
      <c r="A666" s="18">
        <v>41812</v>
      </c>
      <c r="B666" t="s">
        <v>91</v>
      </c>
      <c r="C666" s="20">
        <v>0.07430555555555556</v>
      </c>
      <c r="D666" t="s">
        <v>88</v>
      </c>
    </row>
    <row r="667" spans="1:4" ht="12.75">
      <c r="A667" s="18">
        <v>41812</v>
      </c>
      <c r="B667" t="s">
        <v>91</v>
      </c>
      <c r="C667" s="20">
        <v>0.33819444444444446</v>
      </c>
      <c r="D667" t="s">
        <v>89</v>
      </c>
    </row>
    <row r="668" spans="1:4" ht="12.75">
      <c r="A668" s="18">
        <v>41812</v>
      </c>
      <c r="B668" t="s">
        <v>91</v>
      </c>
      <c r="C668" s="20">
        <v>0.5888888888888889</v>
      </c>
      <c r="D668" t="s">
        <v>88</v>
      </c>
    </row>
    <row r="669" spans="1:4" ht="12.75">
      <c r="A669" s="18">
        <v>41812</v>
      </c>
      <c r="B669" t="s">
        <v>91</v>
      </c>
      <c r="C669" s="20">
        <v>0.8458333333333333</v>
      </c>
      <c r="D669" t="s">
        <v>89</v>
      </c>
    </row>
    <row r="670" spans="1:4" ht="12.75">
      <c r="A670" s="18">
        <v>41813</v>
      </c>
      <c r="B670" t="s">
        <v>92</v>
      </c>
      <c r="C670" s="20">
        <v>0.10833333333333334</v>
      </c>
      <c r="D670" t="s">
        <v>88</v>
      </c>
    </row>
    <row r="671" spans="1:4" ht="12.75">
      <c r="A671" s="18">
        <v>41813</v>
      </c>
      <c r="B671" t="s">
        <v>92</v>
      </c>
      <c r="C671" s="20">
        <v>0.3736111111111111</v>
      </c>
      <c r="D671" t="s">
        <v>89</v>
      </c>
    </row>
    <row r="672" spans="1:4" ht="12.75">
      <c r="A672" s="18">
        <v>41813</v>
      </c>
      <c r="B672" t="s">
        <v>92</v>
      </c>
      <c r="C672" s="20">
        <v>0.6229166666666667</v>
      </c>
      <c r="D672" t="s">
        <v>88</v>
      </c>
    </row>
    <row r="673" spans="1:4" ht="12.75">
      <c r="A673" s="18">
        <v>41813</v>
      </c>
      <c r="B673" t="s">
        <v>92</v>
      </c>
      <c r="C673" s="20">
        <v>0.8777777777777778</v>
      </c>
      <c r="D673" t="s">
        <v>89</v>
      </c>
    </row>
    <row r="674" spans="1:4" ht="12.75">
      <c r="A674" s="18">
        <v>41814</v>
      </c>
      <c r="B674" t="s">
        <v>93</v>
      </c>
      <c r="C674" s="20">
        <v>0.14027777777777778</v>
      </c>
      <c r="D674" t="s">
        <v>88</v>
      </c>
    </row>
    <row r="675" spans="1:4" ht="12.75">
      <c r="A675" s="18">
        <v>41814</v>
      </c>
      <c r="B675" t="s">
        <v>93</v>
      </c>
      <c r="C675" s="20">
        <v>0.4055555555555555</v>
      </c>
      <c r="D675" t="s">
        <v>89</v>
      </c>
    </row>
    <row r="676" spans="1:4" ht="12.75">
      <c r="A676" s="18">
        <v>41814</v>
      </c>
      <c r="B676" t="s">
        <v>93</v>
      </c>
      <c r="C676" s="20">
        <v>0.6541666666666667</v>
      </c>
      <c r="D676" t="s">
        <v>88</v>
      </c>
    </row>
    <row r="677" spans="1:4" ht="12.75">
      <c r="A677" s="18">
        <v>41814</v>
      </c>
      <c r="B677" t="s">
        <v>93</v>
      </c>
      <c r="C677" s="20">
        <v>0.9069444444444444</v>
      </c>
      <c r="D677" t="s">
        <v>89</v>
      </c>
    </row>
    <row r="678" spans="1:4" ht="12.75">
      <c r="A678" s="18">
        <v>41815</v>
      </c>
      <c r="B678" t="s">
        <v>94</v>
      </c>
      <c r="C678" s="20">
        <v>0.16944444444444443</v>
      </c>
      <c r="D678" t="s">
        <v>88</v>
      </c>
    </row>
    <row r="679" spans="1:4" ht="12.75">
      <c r="A679" s="18">
        <v>41815</v>
      </c>
      <c r="B679" t="s">
        <v>94</v>
      </c>
      <c r="C679" s="20">
        <v>0.4354166666666666</v>
      </c>
      <c r="D679" t="s">
        <v>89</v>
      </c>
    </row>
    <row r="680" spans="1:4" ht="12.75">
      <c r="A680" s="18">
        <v>41815</v>
      </c>
      <c r="B680" t="s">
        <v>94</v>
      </c>
      <c r="C680" s="20">
        <v>0.6833333333333332</v>
      </c>
      <c r="D680" t="s">
        <v>88</v>
      </c>
    </row>
    <row r="681" spans="1:4" ht="12.75">
      <c r="A681" s="18">
        <v>41815</v>
      </c>
      <c r="B681" t="s">
        <v>94</v>
      </c>
      <c r="C681" s="20">
        <v>0.9347222222222222</v>
      </c>
      <c r="D681" t="s">
        <v>89</v>
      </c>
    </row>
    <row r="682" spans="1:4" ht="12.75">
      <c r="A682" s="18">
        <v>41816</v>
      </c>
      <c r="B682" t="s">
        <v>95</v>
      </c>
      <c r="C682" s="20">
        <v>0.19722222222222222</v>
      </c>
      <c r="D682" t="s">
        <v>88</v>
      </c>
    </row>
    <row r="683" spans="1:4" ht="12.75">
      <c r="A683" s="18">
        <v>41816</v>
      </c>
      <c r="B683" t="s">
        <v>95</v>
      </c>
      <c r="C683" s="20">
        <v>0.46319444444444446</v>
      </c>
      <c r="D683" t="s">
        <v>89</v>
      </c>
    </row>
    <row r="684" spans="1:4" ht="12.75">
      <c r="A684" s="18">
        <v>41816</v>
      </c>
      <c r="B684" t="s">
        <v>95</v>
      </c>
      <c r="C684" s="20">
        <v>0.7111111111111111</v>
      </c>
      <c r="D684" t="s">
        <v>88</v>
      </c>
    </row>
    <row r="685" spans="1:4" ht="12.75">
      <c r="A685" s="18">
        <v>41816</v>
      </c>
      <c r="B685" t="s">
        <v>95</v>
      </c>
      <c r="C685" s="20">
        <v>0.9625</v>
      </c>
      <c r="D685" t="s">
        <v>89</v>
      </c>
    </row>
    <row r="686" spans="1:4" ht="12.75">
      <c r="A686" s="18">
        <v>41817</v>
      </c>
      <c r="B686" t="s">
        <v>87</v>
      </c>
      <c r="C686" s="20">
        <v>0.22430555555555556</v>
      </c>
      <c r="D686" t="s">
        <v>88</v>
      </c>
    </row>
    <row r="687" spans="1:4" ht="12.75">
      <c r="A687" s="18">
        <v>41817</v>
      </c>
      <c r="B687" t="s">
        <v>87</v>
      </c>
      <c r="C687" s="20">
        <v>0.4909722222222222</v>
      </c>
      <c r="D687" t="s">
        <v>89</v>
      </c>
    </row>
    <row r="688" spans="1:4" ht="12.75">
      <c r="A688" s="18">
        <v>41817</v>
      </c>
      <c r="B688" t="s">
        <v>87</v>
      </c>
      <c r="C688" s="20">
        <v>0.7388888888888889</v>
      </c>
      <c r="D688" t="s">
        <v>88</v>
      </c>
    </row>
    <row r="689" spans="1:4" ht="12.75">
      <c r="A689" s="18">
        <v>41817</v>
      </c>
      <c r="B689" t="s">
        <v>87</v>
      </c>
      <c r="C689" s="20">
        <v>0.9895833333333334</v>
      </c>
      <c r="D689" t="s">
        <v>89</v>
      </c>
    </row>
    <row r="690" spans="1:4" ht="12.75">
      <c r="A690" s="18">
        <v>41818</v>
      </c>
      <c r="B690" t="s">
        <v>90</v>
      </c>
      <c r="C690" s="20">
        <v>0.2513888888888889</v>
      </c>
      <c r="D690" t="s">
        <v>88</v>
      </c>
    </row>
    <row r="691" spans="1:4" ht="12.75">
      <c r="A691" s="18">
        <v>41818</v>
      </c>
      <c r="B691" t="s">
        <v>90</v>
      </c>
      <c r="C691" s="20">
        <v>0.5187499999999999</v>
      </c>
      <c r="D691" t="s">
        <v>89</v>
      </c>
    </row>
    <row r="692" spans="1:4" ht="12.75">
      <c r="A692" s="18">
        <v>41818</v>
      </c>
      <c r="B692" t="s">
        <v>90</v>
      </c>
      <c r="C692" s="20">
        <v>0.7673611111111112</v>
      </c>
      <c r="D692" t="s">
        <v>88</v>
      </c>
    </row>
    <row r="693" spans="1:4" ht="12.75">
      <c r="A693" s="18">
        <v>41819</v>
      </c>
      <c r="B693" t="s">
        <v>91</v>
      </c>
      <c r="C693" s="20">
        <v>0.018055555555555557</v>
      </c>
      <c r="D693" t="s">
        <v>89</v>
      </c>
    </row>
    <row r="694" spans="1:4" ht="12.75">
      <c r="A694" s="18">
        <v>41819</v>
      </c>
      <c r="B694" t="s">
        <v>91</v>
      </c>
      <c r="C694" s="20">
        <v>0.2791666666666667</v>
      </c>
      <c r="D694" t="s">
        <v>88</v>
      </c>
    </row>
    <row r="695" spans="1:4" ht="12.75">
      <c r="A695" s="18">
        <v>41819</v>
      </c>
      <c r="B695" t="s">
        <v>91</v>
      </c>
      <c r="C695" s="20">
        <v>0.5465277777777778</v>
      </c>
      <c r="D695" t="s">
        <v>89</v>
      </c>
    </row>
    <row r="696" spans="1:4" ht="12.75">
      <c r="A696" s="18">
        <v>41819</v>
      </c>
      <c r="B696" t="s">
        <v>91</v>
      </c>
      <c r="C696" s="20">
        <v>0.7965277777777778</v>
      </c>
      <c r="D696" t="s">
        <v>88</v>
      </c>
    </row>
    <row r="697" spans="1:4" ht="12.75">
      <c r="A697" s="18">
        <v>41820</v>
      </c>
      <c r="B697" t="s">
        <v>92</v>
      </c>
      <c r="C697" s="20">
        <v>0.04722222222222222</v>
      </c>
      <c r="D697" t="s">
        <v>89</v>
      </c>
    </row>
    <row r="698" spans="1:4" ht="12.75">
      <c r="A698" s="18">
        <v>41820</v>
      </c>
      <c r="B698" t="s">
        <v>92</v>
      </c>
      <c r="C698" s="20">
        <v>0.30833333333333335</v>
      </c>
      <c r="D698" t="s">
        <v>88</v>
      </c>
    </row>
    <row r="699" spans="1:4" ht="12.75">
      <c r="A699" s="18">
        <v>41820</v>
      </c>
      <c r="B699" t="s">
        <v>92</v>
      </c>
      <c r="C699" s="20">
        <v>0.5756944444444444</v>
      </c>
      <c r="D699" t="s">
        <v>89</v>
      </c>
    </row>
    <row r="700" spans="1:4" ht="12.75">
      <c r="A700" s="18">
        <v>41820</v>
      </c>
      <c r="B700" t="s">
        <v>92</v>
      </c>
      <c r="C700" s="20">
        <v>0.8270833333333334</v>
      </c>
      <c r="D700" t="s">
        <v>88</v>
      </c>
    </row>
    <row r="701" spans="1:4" ht="12.75">
      <c r="A701" s="18">
        <v>41821</v>
      </c>
      <c r="B701" t="s">
        <v>93</v>
      </c>
      <c r="C701" s="20">
        <v>0.07847222222222222</v>
      </c>
      <c r="D701" t="s">
        <v>89</v>
      </c>
    </row>
    <row r="702" spans="1:4" ht="12.75">
      <c r="A702" s="18">
        <v>41821</v>
      </c>
      <c r="B702" t="s">
        <v>93</v>
      </c>
      <c r="C702" s="20">
        <v>0.33819444444444446</v>
      </c>
      <c r="D702" t="s">
        <v>88</v>
      </c>
    </row>
    <row r="703" spans="1:4" ht="12.75">
      <c r="A703" s="18">
        <v>41821</v>
      </c>
      <c r="B703" t="s">
        <v>93</v>
      </c>
      <c r="C703" s="20">
        <v>0.6062500000000001</v>
      </c>
      <c r="D703" t="s">
        <v>89</v>
      </c>
    </row>
    <row r="704" spans="1:4" ht="12.75">
      <c r="A704" s="18">
        <v>41821</v>
      </c>
      <c r="B704" t="s">
        <v>93</v>
      </c>
      <c r="C704" s="20">
        <v>0.8590277777777778</v>
      </c>
      <c r="D704" t="s">
        <v>88</v>
      </c>
    </row>
    <row r="705" spans="1:4" ht="12.75">
      <c r="A705" s="18">
        <v>41822</v>
      </c>
      <c r="B705" t="s">
        <v>94</v>
      </c>
      <c r="C705" s="20">
        <v>0.11180555555555556</v>
      </c>
      <c r="D705" t="s">
        <v>89</v>
      </c>
    </row>
    <row r="706" spans="1:4" ht="12.75">
      <c r="A706" s="18">
        <v>41822</v>
      </c>
      <c r="B706" t="s">
        <v>94</v>
      </c>
      <c r="C706" s="20">
        <v>0.37013888888888885</v>
      </c>
      <c r="D706" t="s">
        <v>88</v>
      </c>
    </row>
    <row r="707" spans="1:4" ht="12.75">
      <c r="A707" s="18">
        <v>41822</v>
      </c>
      <c r="B707" t="s">
        <v>94</v>
      </c>
      <c r="C707" s="20">
        <v>0.6368055555555555</v>
      </c>
      <c r="D707" t="s">
        <v>89</v>
      </c>
    </row>
    <row r="708" spans="1:4" ht="12.75">
      <c r="A708" s="18">
        <v>41822</v>
      </c>
      <c r="B708" t="s">
        <v>94</v>
      </c>
      <c r="C708" s="20">
        <v>0.8923611111111112</v>
      </c>
      <c r="D708" t="s">
        <v>88</v>
      </c>
    </row>
    <row r="709" spans="1:4" ht="12.75">
      <c r="A709" s="18">
        <v>41823</v>
      </c>
      <c r="B709" t="s">
        <v>95</v>
      </c>
      <c r="C709" s="20">
        <v>0.14652777777777778</v>
      </c>
      <c r="D709" t="s">
        <v>89</v>
      </c>
    </row>
    <row r="710" spans="1:4" ht="12.75">
      <c r="A710" s="18">
        <v>41823</v>
      </c>
      <c r="B710" t="s">
        <v>95</v>
      </c>
      <c r="C710" s="20">
        <v>0.40347222222222223</v>
      </c>
      <c r="D710" t="s">
        <v>88</v>
      </c>
    </row>
    <row r="711" spans="1:4" ht="12.75">
      <c r="A711" s="18">
        <v>41823</v>
      </c>
      <c r="B711" t="s">
        <v>95</v>
      </c>
      <c r="C711" s="20">
        <v>0.6687500000000001</v>
      </c>
      <c r="D711" t="s">
        <v>89</v>
      </c>
    </row>
    <row r="712" spans="1:4" ht="12.75">
      <c r="A712" s="18">
        <v>41823</v>
      </c>
      <c r="B712" t="s">
        <v>95</v>
      </c>
      <c r="C712" s="20">
        <v>0.9263888888888889</v>
      </c>
      <c r="D712" t="s">
        <v>88</v>
      </c>
    </row>
    <row r="713" spans="1:4" ht="12.75">
      <c r="A713" s="18">
        <v>41824</v>
      </c>
      <c r="B713" t="s">
        <v>87</v>
      </c>
      <c r="C713" s="20">
        <v>0.1840277777777778</v>
      </c>
      <c r="D713" t="s">
        <v>89</v>
      </c>
    </row>
    <row r="714" spans="1:4" ht="12.75">
      <c r="A714" s="18">
        <v>41824</v>
      </c>
      <c r="B714" t="s">
        <v>87</v>
      </c>
      <c r="C714" s="20">
        <v>0.4388888888888889</v>
      </c>
      <c r="D714" t="s">
        <v>88</v>
      </c>
    </row>
    <row r="715" spans="1:4" ht="12.75">
      <c r="A715" s="18">
        <v>41824</v>
      </c>
      <c r="B715" t="s">
        <v>87</v>
      </c>
      <c r="C715" s="20">
        <v>0.7020833333333334</v>
      </c>
      <c r="D715" t="s">
        <v>89</v>
      </c>
    </row>
    <row r="716" spans="1:4" ht="12.75">
      <c r="A716" s="18">
        <v>41824</v>
      </c>
      <c r="B716" t="s">
        <v>87</v>
      </c>
      <c r="C716" s="20">
        <v>0.9611111111111111</v>
      </c>
      <c r="D716" t="s">
        <v>88</v>
      </c>
    </row>
    <row r="717" spans="1:4" ht="12.75">
      <c r="A717" s="18">
        <v>41825</v>
      </c>
      <c r="B717" t="s">
        <v>90</v>
      </c>
      <c r="C717" s="20">
        <v>0.2222222222222222</v>
      </c>
      <c r="D717" t="s">
        <v>89</v>
      </c>
    </row>
    <row r="718" spans="1:4" ht="12.75">
      <c r="A718" s="18">
        <v>41825</v>
      </c>
      <c r="B718" t="s">
        <v>90</v>
      </c>
      <c r="C718" s="20">
        <v>0.47500000000000003</v>
      </c>
      <c r="D718" t="s">
        <v>88</v>
      </c>
    </row>
    <row r="719" spans="1:4" ht="12.75">
      <c r="A719" s="18">
        <v>41825</v>
      </c>
      <c r="B719" t="s">
        <v>90</v>
      </c>
      <c r="C719" s="20">
        <v>0.7354166666666666</v>
      </c>
      <c r="D719" t="s">
        <v>89</v>
      </c>
    </row>
    <row r="720" spans="1:4" ht="12.75">
      <c r="A720" s="18">
        <v>41825</v>
      </c>
      <c r="B720" t="s">
        <v>90</v>
      </c>
      <c r="C720" s="20">
        <v>0.9958333333333332</v>
      </c>
      <c r="D720" t="s">
        <v>88</v>
      </c>
    </row>
    <row r="721" spans="1:4" ht="12.75">
      <c r="A721" s="18">
        <v>41826</v>
      </c>
      <c r="B721" t="s">
        <v>91</v>
      </c>
      <c r="C721" s="20">
        <v>0.25972222222222224</v>
      </c>
      <c r="D721" t="s">
        <v>89</v>
      </c>
    </row>
    <row r="722" spans="1:4" ht="12.75">
      <c r="A722" s="18">
        <v>41826</v>
      </c>
      <c r="B722" t="s">
        <v>91</v>
      </c>
      <c r="C722" s="20">
        <v>0.5118055555555555</v>
      </c>
      <c r="D722" t="s">
        <v>88</v>
      </c>
    </row>
    <row r="723" spans="1:4" ht="12.75">
      <c r="A723" s="18">
        <v>41826</v>
      </c>
      <c r="B723" t="s">
        <v>91</v>
      </c>
      <c r="C723" s="20">
        <v>0.7694444444444444</v>
      </c>
      <c r="D723" t="s">
        <v>89</v>
      </c>
    </row>
    <row r="724" spans="1:4" ht="12.75">
      <c r="A724" s="18">
        <v>41827</v>
      </c>
      <c r="B724" t="s">
        <v>92</v>
      </c>
      <c r="C724" s="20">
        <v>0.030555555555555555</v>
      </c>
      <c r="D724" t="s">
        <v>88</v>
      </c>
    </row>
    <row r="725" spans="1:4" ht="12.75">
      <c r="A725" s="18">
        <v>41827</v>
      </c>
      <c r="B725" t="s">
        <v>92</v>
      </c>
      <c r="C725" s="20">
        <v>0.2965277777777778</v>
      </c>
      <c r="D725" t="s">
        <v>89</v>
      </c>
    </row>
    <row r="726" spans="1:4" ht="12.75">
      <c r="A726" s="18">
        <v>41827</v>
      </c>
      <c r="B726" t="s">
        <v>92</v>
      </c>
      <c r="C726" s="20">
        <v>0.5479166666666667</v>
      </c>
      <c r="D726" t="s">
        <v>88</v>
      </c>
    </row>
    <row r="727" spans="1:4" ht="12.75">
      <c r="A727" s="18">
        <v>41827</v>
      </c>
      <c r="B727" t="s">
        <v>92</v>
      </c>
      <c r="C727" s="20">
        <v>0.8041666666666667</v>
      </c>
      <c r="D727" t="s">
        <v>89</v>
      </c>
    </row>
    <row r="728" spans="1:4" ht="12.75">
      <c r="A728" s="18">
        <v>41828</v>
      </c>
      <c r="B728" t="s">
        <v>93</v>
      </c>
      <c r="C728" s="20">
        <v>0.06527777777777778</v>
      </c>
      <c r="D728" t="s">
        <v>88</v>
      </c>
    </row>
    <row r="729" spans="1:4" ht="12.75">
      <c r="A729" s="18">
        <v>41828</v>
      </c>
      <c r="B729" t="s">
        <v>93</v>
      </c>
      <c r="C729" s="20">
        <v>0.33194444444444443</v>
      </c>
      <c r="D729" t="s">
        <v>89</v>
      </c>
    </row>
    <row r="730" spans="1:4" ht="12.75">
      <c r="A730" s="18">
        <v>41828</v>
      </c>
      <c r="B730" t="s">
        <v>93</v>
      </c>
      <c r="C730" s="20">
        <v>0.5840277777777778</v>
      </c>
      <c r="D730" t="s">
        <v>88</v>
      </c>
    </row>
    <row r="731" spans="1:4" ht="12.75">
      <c r="A731" s="18">
        <v>41828</v>
      </c>
      <c r="B731" t="s">
        <v>93</v>
      </c>
      <c r="C731" s="20">
        <v>0.8388888888888889</v>
      </c>
      <c r="D731" t="s">
        <v>89</v>
      </c>
    </row>
    <row r="732" spans="1:4" ht="12.75">
      <c r="A732" s="18">
        <v>41829</v>
      </c>
      <c r="B732" t="s">
        <v>94</v>
      </c>
      <c r="C732" s="20">
        <v>0.09999999999999999</v>
      </c>
      <c r="D732" t="s">
        <v>88</v>
      </c>
    </row>
    <row r="733" spans="1:4" ht="12.75">
      <c r="A733" s="18">
        <v>41829</v>
      </c>
      <c r="B733" t="s">
        <v>94</v>
      </c>
      <c r="C733" s="20">
        <v>0.3673611111111111</v>
      </c>
      <c r="D733" t="s">
        <v>89</v>
      </c>
    </row>
    <row r="734" spans="1:4" ht="12.75">
      <c r="A734" s="18">
        <v>41829</v>
      </c>
      <c r="B734" t="s">
        <v>94</v>
      </c>
      <c r="C734" s="20">
        <v>0.6201388888888889</v>
      </c>
      <c r="D734" t="s">
        <v>88</v>
      </c>
    </row>
    <row r="735" spans="1:4" ht="12.75">
      <c r="A735" s="18">
        <v>41829</v>
      </c>
      <c r="B735" t="s">
        <v>94</v>
      </c>
      <c r="C735" s="20">
        <v>0.8743055555555556</v>
      </c>
      <c r="D735" t="s">
        <v>89</v>
      </c>
    </row>
    <row r="736" spans="1:4" ht="12.75">
      <c r="A736" s="18">
        <v>41830</v>
      </c>
      <c r="B736" t="s">
        <v>95</v>
      </c>
      <c r="C736" s="20">
        <v>0.13541666666666666</v>
      </c>
      <c r="D736" t="s">
        <v>88</v>
      </c>
    </row>
    <row r="737" spans="1:4" ht="12.75">
      <c r="A737" s="18">
        <v>41830</v>
      </c>
      <c r="B737" t="s">
        <v>95</v>
      </c>
      <c r="C737" s="20">
        <v>0.40347222222222223</v>
      </c>
      <c r="D737" t="s">
        <v>89</v>
      </c>
    </row>
    <row r="738" spans="1:4" ht="12.75">
      <c r="A738" s="18">
        <v>41830</v>
      </c>
      <c r="B738" t="s">
        <v>95</v>
      </c>
      <c r="C738" s="20">
        <v>0.65625</v>
      </c>
      <c r="D738" t="s">
        <v>88</v>
      </c>
    </row>
    <row r="739" spans="1:4" ht="12.75">
      <c r="A739" s="18">
        <v>41830</v>
      </c>
      <c r="B739" t="s">
        <v>95</v>
      </c>
      <c r="C739" s="20">
        <v>0.9104166666666668</v>
      </c>
      <c r="D739" t="s">
        <v>89</v>
      </c>
    </row>
    <row r="740" spans="1:4" ht="12.75">
      <c r="A740" s="18">
        <v>41831</v>
      </c>
      <c r="B740" t="s">
        <v>87</v>
      </c>
      <c r="C740" s="20">
        <v>0.1708333333333333</v>
      </c>
      <c r="D740" t="s">
        <v>88</v>
      </c>
    </row>
    <row r="741" spans="1:4" ht="12.75">
      <c r="A741" s="18">
        <v>41831</v>
      </c>
      <c r="B741" t="s">
        <v>87</v>
      </c>
      <c r="C741" s="20">
        <v>0.4388888888888889</v>
      </c>
      <c r="D741" t="s">
        <v>89</v>
      </c>
    </row>
    <row r="742" spans="1:4" ht="12.75">
      <c r="A742" s="18">
        <v>41831</v>
      </c>
      <c r="B742" t="s">
        <v>87</v>
      </c>
      <c r="C742" s="20">
        <v>0.6930555555555555</v>
      </c>
      <c r="D742" t="s">
        <v>88</v>
      </c>
    </row>
    <row r="743" spans="1:4" ht="12.75">
      <c r="A743" s="18">
        <v>41831</v>
      </c>
      <c r="B743" t="s">
        <v>87</v>
      </c>
      <c r="C743" s="20">
        <v>0.9472222222222223</v>
      </c>
      <c r="D743" t="s">
        <v>89</v>
      </c>
    </row>
    <row r="744" spans="1:4" ht="12.75">
      <c r="A744" s="18">
        <v>41832</v>
      </c>
      <c r="B744" t="s">
        <v>90</v>
      </c>
      <c r="C744" s="20">
        <v>0.2076388888888889</v>
      </c>
      <c r="D744" t="s">
        <v>88</v>
      </c>
    </row>
    <row r="745" spans="1:4" ht="12.75">
      <c r="A745" s="18">
        <v>41832</v>
      </c>
      <c r="B745" t="s">
        <v>90</v>
      </c>
      <c r="C745" s="20">
        <v>0.4756944444444444</v>
      </c>
      <c r="D745" t="s">
        <v>89</v>
      </c>
    </row>
    <row r="746" spans="1:4" ht="12.75">
      <c r="A746" s="18">
        <v>41832</v>
      </c>
      <c r="B746" t="s">
        <v>90</v>
      </c>
      <c r="C746" s="20">
        <v>0.7305555555555556</v>
      </c>
      <c r="D746" t="s">
        <v>88</v>
      </c>
    </row>
    <row r="747" spans="1:4" ht="12.75">
      <c r="A747" s="18">
        <v>41832</v>
      </c>
      <c r="B747" t="s">
        <v>90</v>
      </c>
      <c r="C747" s="20">
        <v>0.9854166666666666</v>
      </c>
      <c r="D747" t="s">
        <v>89</v>
      </c>
    </row>
    <row r="748" spans="1:4" ht="12.75">
      <c r="A748" s="18">
        <v>41833</v>
      </c>
      <c r="B748" t="s">
        <v>91</v>
      </c>
      <c r="C748" s="20">
        <v>0.24513888888888888</v>
      </c>
      <c r="D748" t="s">
        <v>88</v>
      </c>
    </row>
    <row r="749" spans="1:4" ht="12.75">
      <c r="A749" s="18">
        <v>41833</v>
      </c>
      <c r="B749" t="s">
        <v>91</v>
      </c>
      <c r="C749" s="20">
        <v>0.5131944444444444</v>
      </c>
      <c r="D749" t="s">
        <v>89</v>
      </c>
    </row>
    <row r="750" spans="1:4" ht="12.75">
      <c r="A750" s="18">
        <v>41833</v>
      </c>
      <c r="B750" t="s">
        <v>91</v>
      </c>
      <c r="C750" s="20">
        <v>0.7694444444444444</v>
      </c>
      <c r="D750" t="s">
        <v>88</v>
      </c>
    </row>
    <row r="751" spans="1:4" ht="12.75">
      <c r="A751" s="18">
        <v>41834</v>
      </c>
      <c r="B751" t="s">
        <v>92</v>
      </c>
      <c r="C751" s="20">
        <v>0.024305555555555556</v>
      </c>
      <c r="D751" t="s">
        <v>89</v>
      </c>
    </row>
    <row r="752" spans="1:4" ht="12.75">
      <c r="A752" s="18">
        <v>41834</v>
      </c>
      <c r="B752" t="s">
        <v>92</v>
      </c>
      <c r="C752" s="20">
        <v>0.2833333333333333</v>
      </c>
      <c r="D752" t="s">
        <v>88</v>
      </c>
    </row>
    <row r="753" spans="1:4" ht="12.75">
      <c r="A753" s="18">
        <v>41834</v>
      </c>
      <c r="B753" t="s">
        <v>92</v>
      </c>
      <c r="C753" s="20">
        <v>0.5513888888888888</v>
      </c>
      <c r="D753" t="s">
        <v>89</v>
      </c>
    </row>
    <row r="754" spans="1:4" ht="12.75">
      <c r="A754" s="18">
        <v>41834</v>
      </c>
      <c r="B754" t="s">
        <v>92</v>
      </c>
      <c r="C754" s="20">
        <v>0.8090277777777778</v>
      </c>
      <c r="D754" t="s">
        <v>88</v>
      </c>
    </row>
    <row r="755" spans="1:4" ht="12.75">
      <c r="A755" s="18">
        <v>41835</v>
      </c>
      <c r="B755" t="s">
        <v>93</v>
      </c>
      <c r="C755" s="20">
        <v>0.06597222222222222</v>
      </c>
      <c r="D755" t="s">
        <v>89</v>
      </c>
    </row>
    <row r="756" spans="1:4" ht="12.75">
      <c r="A756" s="18">
        <v>41835</v>
      </c>
      <c r="B756" t="s">
        <v>93</v>
      </c>
      <c r="C756" s="20">
        <v>0.3236111111111111</v>
      </c>
      <c r="D756" t="s">
        <v>88</v>
      </c>
    </row>
    <row r="757" spans="1:4" ht="12.75">
      <c r="A757" s="18">
        <v>41835</v>
      </c>
      <c r="B757" t="s">
        <v>93</v>
      </c>
      <c r="C757" s="20">
        <v>0.5909722222222222</v>
      </c>
      <c r="D757" t="s">
        <v>89</v>
      </c>
    </row>
    <row r="758" spans="1:4" ht="12.75">
      <c r="A758" s="18">
        <v>41835</v>
      </c>
      <c r="B758" t="s">
        <v>93</v>
      </c>
      <c r="C758" s="20">
        <v>0.8506944444444445</v>
      </c>
      <c r="D758" t="s">
        <v>88</v>
      </c>
    </row>
    <row r="759" spans="1:4" ht="12.75">
      <c r="A759" s="18">
        <v>41836</v>
      </c>
      <c r="B759" t="s">
        <v>94</v>
      </c>
      <c r="C759" s="20">
        <v>0.10902777777777778</v>
      </c>
      <c r="D759" t="s">
        <v>89</v>
      </c>
    </row>
    <row r="760" spans="1:4" ht="12.75">
      <c r="A760" s="18">
        <v>41836</v>
      </c>
      <c r="B760" t="s">
        <v>94</v>
      </c>
      <c r="C760" s="20">
        <v>0.3652777777777778</v>
      </c>
      <c r="D760" t="s">
        <v>88</v>
      </c>
    </row>
    <row r="761" spans="1:4" ht="12.75">
      <c r="A761" s="18">
        <v>41836</v>
      </c>
      <c r="B761" t="s">
        <v>94</v>
      </c>
      <c r="C761" s="20">
        <v>0.6326388888888889</v>
      </c>
      <c r="D761" t="s">
        <v>89</v>
      </c>
    </row>
    <row r="762" spans="1:4" ht="12.75">
      <c r="A762" s="18">
        <v>41836</v>
      </c>
      <c r="B762" t="s">
        <v>94</v>
      </c>
      <c r="C762" s="20">
        <v>0.8944444444444444</v>
      </c>
      <c r="D762" t="s">
        <v>88</v>
      </c>
    </row>
    <row r="763" spans="1:4" ht="12.75">
      <c r="A763" s="18">
        <v>41837</v>
      </c>
      <c r="B763" t="s">
        <v>95</v>
      </c>
      <c r="C763" s="20">
        <v>0.15416666666666667</v>
      </c>
      <c r="D763" t="s">
        <v>89</v>
      </c>
    </row>
    <row r="764" spans="1:4" ht="12.75">
      <c r="A764" s="18">
        <v>41837</v>
      </c>
      <c r="B764" t="s">
        <v>95</v>
      </c>
      <c r="C764" s="20">
        <v>0.40902777777777777</v>
      </c>
      <c r="D764" t="s">
        <v>88</v>
      </c>
    </row>
    <row r="765" spans="1:4" ht="12.75">
      <c r="A765" s="18">
        <v>41837</v>
      </c>
      <c r="B765" t="s">
        <v>95</v>
      </c>
      <c r="C765" s="20">
        <v>0.6749999999999999</v>
      </c>
      <c r="D765" t="s">
        <v>89</v>
      </c>
    </row>
    <row r="766" spans="1:4" ht="12.75">
      <c r="A766" s="18">
        <v>41837</v>
      </c>
      <c r="B766" t="s">
        <v>95</v>
      </c>
      <c r="C766" s="20">
        <v>0.938888888888889</v>
      </c>
      <c r="D766" t="s">
        <v>88</v>
      </c>
    </row>
    <row r="767" spans="1:4" ht="12.75">
      <c r="A767" s="18">
        <v>41838</v>
      </c>
      <c r="B767" t="s">
        <v>87</v>
      </c>
      <c r="C767" s="20">
        <v>0.20069444444444443</v>
      </c>
      <c r="D767" t="s">
        <v>89</v>
      </c>
    </row>
    <row r="768" spans="1:4" ht="12.75">
      <c r="A768" s="18">
        <v>41838</v>
      </c>
      <c r="B768" t="s">
        <v>87</v>
      </c>
      <c r="C768" s="20">
        <v>0.45416666666666666</v>
      </c>
      <c r="D768" t="s">
        <v>88</v>
      </c>
    </row>
    <row r="769" spans="1:4" ht="12.75">
      <c r="A769" s="18">
        <v>41838</v>
      </c>
      <c r="B769" t="s">
        <v>87</v>
      </c>
      <c r="C769" s="20">
        <v>0.7180555555555556</v>
      </c>
      <c r="D769" t="s">
        <v>89</v>
      </c>
    </row>
    <row r="770" spans="1:4" ht="12.75">
      <c r="A770" s="18">
        <v>41838</v>
      </c>
      <c r="B770" t="s">
        <v>87</v>
      </c>
      <c r="C770" s="20">
        <v>0.9826388888888888</v>
      </c>
      <c r="D770" t="s">
        <v>88</v>
      </c>
    </row>
    <row r="771" spans="1:4" ht="12.75">
      <c r="A771" s="18">
        <v>41839</v>
      </c>
      <c r="B771" t="s">
        <v>90</v>
      </c>
      <c r="C771" s="20">
        <v>0.2465277777777778</v>
      </c>
      <c r="D771" t="s">
        <v>89</v>
      </c>
    </row>
    <row r="772" spans="1:4" ht="12.75">
      <c r="A772" s="18">
        <v>41839</v>
      </c>
      <c r="B772" t="s">
        <v>90</v>
      </c>
      <c r="C772" s="20">
        <v>0.4986111111111111</v>
      </c>
      <c r="D772" t="s">
        <v>88</v>
      </c>
    </row>
    <row r="773" spans="1:4" ht="12.75">
      <c r="A773" s="18">
        <v>41839</v>
      </c>
      <c r="B773" t="s">
        <v>90</v>
      </c>
      <c r="C773" s="20">
        <v>0.7597222222222223</v>
      </c>
      <c r="D773" t="s">
        <v>89</v>
      </c>
    </row>
    <row r="774" spans="1:4" ht="12.75">
      <c r="A774" s="18">
        <v>41840</v>
      </c>
      <c r="B774" t="s">
        <v>91</v>
      </c>
      <c r="C774" s="20">
        <v>0.024305555555555556</v>
      </c>
      <c r="D774" t="s">
        <v>88</v>
      </c>
    </row>
    <row r="775" spans="1:4" ht="12.75">
      <c r="A775" s="18">
        <v>41840</v>
      </c>
      <c r="B775" t="s">
        <v>91</v>
      </c>
      <c r="C775" s="20">
        <v>0.28958333333333336</v>
      </c>
      <c r="D775" t="s">
        <v>89</v>
      </c>
    </row>
    <row r="776" spans="1:4" ht="12.75">
      <c r="A776" s="18">
        <v>41840</v>
      </c>
      <c r="B776" t="s">
        <v>91</v>
      </c>
      <c r="C776" s="20">
        <v>0.5409722222222222</v>
      </c>
      <c r="D776" t="s">
        <v>88</v>
      </c>
    </row>
    <row r="777" spans="1:4" ht="12.75">
      <c r="A777" s="18">
        <v>41840</v>
      </c>
      <c r="B777" t="s">
        <v>91</v>
      </c>
      <c r="C777" s="20">
        <v>0.7986111111111112</v>
      </c>
      <c r="D777" t="s">
        <v>89</v>
      </c>
    </row>
    <row r="778" spans="1:4" ht="12.75">
      <c r="A778" s="18">
        <v>41841</v>
      </c>
      <c r="B778" t="s">
        <v>92</v>
      </c>
      <c r="C778" s="20">
        <v>0.06319444444444444</v>
      </c>
      <c r="D778" t="s">
        <v>88</v>
      </c>
    </row>
    <row r="779" spans="1:4" ht="12.75">
      <c r="A779" s="18">
        <v>41841</v>
      </c>
      <c r="B779" t="s">
        <v>92</v>
      </c>
      <c r="C779" s="20">
        <v>0.3284722222222222</v>
      </c>
      <c r="D779" t="s">
        <v>89</v>
      </c>
    </row>
    <row r="780" spans="1:4" ht="12.75">
      <c r="A780" s="18">
        <v>41841</v>
      </c>
      <c r="B780" t="s">
        <v>92</v>
      </c>
      <c r="C780" s="20">
        <v>0.5784722222222222</v>
      </c>
      <c r="D780" t="s">
        <v>88</v>
      </c>
    </row>
    <row r="781" spans="1:4" ht="12.75">
      <c r="A781" s="18">
        <v>41841</v>
      </c>
      <c r="B781" t="s">
        <v>92</v>
      </c>
      <c r="C781" s="20">
        <v>0.8340277777777777</v>
      </c>
      <c r="D781" t="s">
        <v>89</v>
      </c>
    </row>
    <row r="782" spans="1:4" ht="12.75">
      <c r="A782" s="18">
        <v>41842</v>
      </c>
      <c r="B782" t="s">
        <v>93</v>
      </c>
      <c r="C782" s="20">
        <v>0.09722222222222222</v>
      </c>
      <c r="D782" t="s">
        <v>88</v>
      </c>
    </row>
    <row r="783" spans="1:4" ht="12.75">
      <c r="A783" s="18">
        <v>41842</v>
      </c>
      <c r="B783" t="s">
        <v>93</v>
      </c>
      <c r="C783" s="20">
        <v>0.36319444444444443</v>
      </c>
      <c r="D783" t="s">
        <v>89</v>
      </c>
    </row>
    <row r="784" spans="1:4" ht="12.75">
      <c r="A784" s="18">
        <v>41842</v>
      </c>
      <c r="B784" t="s">
        <v>93</v>
      </c>
      <c r="C784" s="20">
        <v>0.6118055555555556</v>
      </c>
      <c r="D784" t="s">
        <v>88</v>
      </c>
    </row>
    <row r="785" spans="1:4" ht="12.75">
      <c r="A785" s="18">
        <v>41842</v>
      </c>
      <c r="B785" t="s">
        <v>93</v>
      </c>
      <c r="C785" s="20">
        <v>0.8652777777777777</v>
      </c>
      <c r="D785" t="s">
        <v>89</v>
      </c>
    </row>
    <row r="786" spans="1:4" ht="12.75">
      <c r="A786" s="18">
        <v>41843</v>
      </c>
      <c r="B786" t="s">
        <v>94</v>
      </c>
      <c r="C786" s="20">
        <v>0.1277777777777778</v>
      </c>
      <c r="D786" t="s">
        <v>88</v>
      </c>
    </row>
    <row r="787" spans="1:4" ht="12.75">
      <c r="A787" s="18">
        <v>41843</v>
      </c>
      <c r="B787" t="s">
        <v>94</v>
      </c>
      <c r="C787" s="20">
        <v>0.39305555555555555</v>
      </c>
      <c r="D787" t="s">
        <v>89</v>
      </c>
    </row>
    <row r="788" spans="1:4" ht="12.75">
      <c r="A788" s="18">
        <v>41843</v>
      </c>
      <c r="B788" t="s">
        <v>94</v>
      </c>
      <c r="C788" s="20">
        <v>0.6409722222222222</v>
      </c>
      <c r="D788" t="s">
        <v>88</v>
      </c>
    </row>
    <row r="789" spans="1:4" ht="12.75">
      <c r="A789" s="18">
        <v>41843</v>
      </c>
      <c r="B789" t="s">
        <v>94</v>
      </c>
      <c r="C789" s="20">
        <v>0.8937499999999999</v>
      </c>
      <c r="D789" t="s">
        <v>89</v>
      </c>
    </row>
    <row r="790" spans="1:4" ht="12.75">
      <c r="A790" s="18">
        <v>41844</v>
      </c>
      <c r="B790" t="s">
        <v>95</v>
      </c>
      <c r="C790" s="20">
        <v>0.15486111111111112</v>
      </c>
      <c r="D790" t="s">
        <v>88</v>
      </c>
    </row>
    <row r="791" spans="1:4" ht="12.75">
      <c r="A791" s="18">
        <v>41844</v>
      </c>
      <c r="B791" t="s">
        <v>95</v>
      </c>
      <c r="C791" s="20">
        <v>0.4201388888888889</v>
      </c>
      <c r="D791" t="s">
        <v>89</v>
      </c>
    </row>
    <row r="792" spans="1:4" ht="12.75">
      <c r="A792" s="18">
        <v>41844</v>
      </c>
      <c r="B792" t="s">
        <v>95</v>
      </c>
      <c r="C792" s="20">
        <v>0.6680555555555556</v>
      </c>
      <c r="D792" t="s">
        <v>88</v>
      </c>
    </row>
    <row r="793" spans="1:4" ht="12.75">
      <c r="A793" s="18">
        <v>41844</v>
      </c>
      <c r="B793" t="s">
        <v>95</v>
      </c>
      <c r="C793" s="20">
        <v>0.9194444444444444</v>
      </c>
      <c r="D793" t="s">
        <v>89</v>
      </c>
    </row>
    <row r="794" spans="1:4" ht="12.75">
      <c r="A794" s="18">
        <v>41845</v>
      </c>
      <c r="B794" t="s">
        <v>87</v>
      </c>
      <c r="C794" s="20">
        <v>0.18055555555555555</v>
      </c>
      <c r="D794" t="s">
        <v>88</v>
      </c>
    </row>
    <row r="795" spans="1:4" ht="12.75">
      <c r="A795" s="18">
        <v>41845</v>
      </c>
      <c r="B795" t="s">
        <v>87</v>
      </c>
      <c r="C795" s="20">
        <v>0.4458333333333333</v>
      </c>
      <c r="D795" t="s">
        <v>89</v>
      </c>
    </row>
    <row r="796" spans="1:4" ht="12.75">
      <c r="A796" s="18">
        <v>41845</v>
      </c>
      <c r="B796" t="s">
        <v>87</v>
      </c>
      <c r="C796" s="20">
        <v>0.6930555555555555</v>
      </c>
      <c r="D796" t="s">
        <v>88</v>
      </c>
    </row>
    <row r="797" spans="1:4" ht="12.75">
      <c r="A797" s="18">
        <v>41845</v>
      </c>
      <c r="B797" t="s">
        <v>87</v>
      </c>
      <c r="C797" s="20">
        <v>0.9444444444444445</v>
      </c>
      <c r="D797" t="s">
        <v>89</v>
      </c>
    </row>
    <row r="798" spans="1:4" ht="12.75">
      <c r="A798" s="18">
        <v>41846</v>
      </c>
      <c r="B798" t="s">
        <v>90</v>
      </c>
      <c r="C798" s="20">
        <v>0.20555555555555557</v>
      </c>
      <c r="D798" t="s">
        <v>88</v>
      </c>
    </row>
    <row r="799" spans="1:4" ht="12.75">
      <c r="A799" s="18">
        <v>41846</v>
      </c>
      <c r="B799" t="s">
        <v>90</v>
      </c>
      <c r="C799" s="20">
        <v>0.4701388888888889</v>
      </c>
      <c r="D799" t="s">
        <v>89</v>
      </c>
    </row>
    <row r="800" spans="1:4" ht="12.75">
      <c r="A800" s="18">
        <v>41846</v>
      </c>
      <c r="B800" t="s">
        <v>90</v>
      </c>
      <c r="C800" s="20">
        <v>0.71875</v>
      </c>
      <c r="D800" t="s">
        <v>88</v>
      </c>
    </row>
    <row r="801" spans="1:4" ht="12.75">
      <c r="A801" s="18">
        <v>41846</v>
      </c>
      <c r="B801" t="s">
        <v>90</v>
      </c>
      <c r="C801" s="20">
        <v>0.970138888888889</v>
      </c>
      <c r="D801" t="s">
        <v>89</v>
      </c>
    </row>
    <row r="802" spans="1:4" ht="12.75">
      <c r="A802" s="18">
        <v>41847</v>
      </c>
      <c r="B802" t="s">
        <v>91</v>
      </c>
      <c r="C802" s="20">
        <v>0.23124999999999998</v>
      </c>
      <c r="D802" t="s">
        <v>88</v>
      </c>
    </row>
    <row r="803" spans="1:4" ht="12.75">
      <c r="A803" s="18">
        <v>41847</v>
      </c>
      <c r="B803" t="s">
        <v>91</v>
      </c>
      <c r="C803" s="20">
        <v>0.49583333333333335</v>
      </c>
      <c r="D803" t="s">
        <v>89</v>
      </c>
    </row>
    <row r="804" spans="1:4" ht="12.75">
      <c r="A804" s="18">
        <v>41847</v>
      </c>
      <c r="B804" t="s">
        <v>91</v>
      </c>
      <c r="C804" s="20">
        <v>0.7444444444444445</v>
      </c>
      <c r="D804" t="s">
        <v>88</v>
      </c>
    </row>
    <row r="805" spans="1:4" ht="12.75">
      <c r="A805" s="18">
        <v>41847</v>
      </c>
      <c r="B805" t="s">
        <v>91</v>
      </c>
      <c r="C805" s="20">
        <v>0.9965277777777778</v>
      </c>
      <c r="D805" t="s">
        <v>89</v>
      </c>
    </row>
    <row r="806" spans="1:4" ht="12.75">
      <c r="A806" s="18">
        <v>41848</v>
      </c>
      <c r="B806" t="s">
        <v>92</v>
      </c>
      <c r="C806" s="20">
        <v>0.2569444444444445</v>
      </c>
      <c r="D806" t="s">
        <v>88</v>
      </c>
    </row>
    <row r="807" spans="1:4" ht="12.75">
      <c r="A807" s="18">
        <v>41848</v>
      </c>
      <c r="B807" t="s">
        <v>92</v>
      </c>
      <c r="C807" s="20">
        <v>0.5215277777777778</v>
      </c>
      <c r="D807" t="s">
        <v>89</v>
      </c>
    </row>
    <row r="808" spans="1:4" ht="12.75">
      <c r="A808" s="18">
        <v>41848</v>
      </c>
      <c r="B808" t="s">
        <v>92</v>
      </c>
      <c r="C808" s="20">
        <v>0.7715277777777777</v>
      </c>
      <c r="D808" t="s">
        <v>88</v>
      </c>
    </row>
    <row r="809" spans="1:4" ht="12.75">
      <c r="A809" s="18">
        <v>41849</v>
      </c>
      <c r="B809" t="s">
        <v>93</v>
      </c>
      <c r="C809" s="20">
        <v>0.024305555555555556</v>
      </c>
      <c r="D809" t="s">
        <v>89</v>
      </c>
    </row>
    <row r="810" spans="1:4" ht="12.75">
      <c r="A810" s="18">
        <v>41849</v>
      </c>
      <c r="B810" t="s">
        <v>93</v>
      </c>
      <c r="C810" s="20">
        <v>0.2833333333333333</v>
      </c>
      <c r="D810" t="s">
        <v>88</v>
      </c>
    </row>
    <row r="811" spans="1:4" ht="12.75">
      <c r="A811" s="18">
        <v>41849</v>
      </c>
      <c r="B811" t="s">
        <v>93</v>
      </c>
      <c r="C811" s="20">
        <v>0.5479166666666667</v>
      </c>
      <c r="D811" t="s">
        <v>89</v>
      </c>
    </row>
    <row r="812" spans="1:4" ht="12.75">
      <c r="A812" s="18">
        <v>41849</v>
      </c>
      <c r="B812" t="s">
        <v>93</v>
      </c>
      <c r="C812" s="20">
        <v>0.7999999999999999</v>
      </c>
      <c r="D812" t="s">
        <v>88</v>
      </c>
    </row>
    <row r="813" spans="1:4" ht="12.75">
      <c r="A813" s="18">
        <v>41850</v>
      </c>
      <c r="B813" t="s">
        <v>94</v>
      </c>
      <c r="C813" s="20">
        <v>0.05347222222222222</v>
      </c>
      <c r="D813" t="s">
        <v>89</v>
      </c>
    </row>
    <row r="814" spans="1:4" ht="12.75">
      <c r="A814" s="18">
        <v>41850</v>
      </c>
      <c r="B814" t="s">
        <v>94</v>
      </c>
      <c r="C814" s="20">
        <v>0.31180555555555556</v>
      </c>
      <c r="D814" t="s">
        <v>88</v>
      </c>
    </row>
    <row r="815" spans="1:4" ht="12.75">
      <c r="A815" s="18">
        <v>41850</v>
      </c>
      <c r="B815" t="s">
        <v>94</v>
      </c>
      <c r="C815" s="20">
        <v>0.576388888888889</v>
      </c>
      <c r="D815" t="s">
        <v>89</v>
      </c>
    </row>
    <row r="816" spans="1:4" ht="12.75">
      <c r="A816" s="18">
        <v>41850</v>
      </c>
      <c r="B816" t="s">
        <v>94</v>
      </c>
      <c r="C816" s="20">
        <v>0.8298611111111112</v>
      </c>
      <c r="D816" t="s">
        <v>88</v>
      </c>
    </row>
    <row r="817" spans="1:4" ht="12.75">
      <c r="A817" s="18">
        <v>41851</v>
      </c>
      <c r="B817" t="s">
        <v>95</v>
      </c>
      <c r="C817" s="20">
        <v>0.08402777777777777</v>
      </c>
      <c r="D817" t="s">
        <v>89</v>
      </c>
    </row>
    <row r="818" spans="1:4" ht="12.75">
      <c r="A818" s="18">
        <v>41851</v>
      </c>
      <c r="B818" t="s">
        <v>95</v>
      </c>
      <c r="C818" s="20">
        <v>0.3416666666666666</v>
      </c>
      <c r="D818" t="s">
        <v>88</v>
      </c>
    </row>
    <row r="819" spans="1:4" ht="12.75">
      <c r="A819" s="18">
        <v>41851</v>
      </c>
      <c r="B819" t="s">
        <v>95</v>
      </c>
      <c r="C819" s="20">
        <v>0.6055555555555555</v>
      </c>
      <c r="D819" t="s">
        <v>89</v>
      </c>
    </row>
    <row r="820" spans="1:4" ht="12.75">
      <c r="A820" s="18">
        <v>41851</v>
      </c>
      <c r="B820" t="s">
        <v>95</v>
      </c>
      <c r="C820" s="20">
        <v>0.8611111111111112</v>
      </c>
      <c r="D820" t="s">
        <v>88</v>
      </c>
    </row>
    <row r="821" spans="1:4" ht="12.75">
      <c r="A821" s="18">
        <v>41852</v>
      </c>
      <c r="B821" t="s">
        <v>87</v>
      </c>
      <c r="C821" s="20">
        <v>0.11805555555555557</v>
      </c>
      <c r="D821" t="s">
        <v>89</v>
      </c>
    </row>
    <row r="822" spans="1:4" ht="12.75">
      <c r="A822" s="18">
        <v>41852</v>
      </c>
      <c r="B822" t="s">
        <v>87</v>
      </c>
      <c r="C822" s="20">
        <v>0.3743055555555555</v>
      </c>
      <c r="D822" t="s">
        <v>88</v>
      </c>
    </row>
    <row r="823" spans="1:4" ht="12.75">
      <c r="A823" s="18">
        <v>41852</v>
      </c>
      <c r="B823" t="s">
        <v>87</v>
      </c>
      <c r="C823" s="20">
        <v>0.6375000000000001</v>
      </c>
      <c r="D823" t="s">
        <v>89</v>
      </c>
    </row>
    <row r="824" spans="1:4" ht="12.75">
      <c r="A824" s="18">
        <v>41852</v>
      </c>
      <c r="B824" t="s">
        <v>87</v>
      </c>
      <c r="C824" s="20">
        <v>0.8951388888888889</v>
      </c>
      <c r="D824" t="s">
        <v>88</v>
      </c>
    </row>
    <row r="825" spans="1:4" ht="12.75">
      <c r="A825" s="18">
        <v>41853</v>
      </c>
      <c r="B825" t="s">
        <v>90</v>
      </c>
      <c r="C825" s="20">
        <v>0.15555555555555556</v>
      </c>
      <c r="D825" t="s">
        <v>89</v>
      </c>
    </row>
    <row r="826" spans="1:4" ht="12.75">
      <c r="A826" s="18">
        <v>41853</v>
      </c>
      <c r="B826" t="s">
        <v>90</v>
      </c>
      <c r="C826" s="20">
        <v>0.41041666666666665</v>
      </c>
      <c r="D826" t="s">
        <v>88</v>
      </c>
    </row>
    <row r="827" spans="1:4" ht="12.75">
      <c r="A827" s="18">
        <v>41853</v>
      </c>
      <c r="B827" t="s">
        <v>90</v>
      </c>
      <c r="C827" s="20">
        <v>0.6715277777777778</v>
      </c>
      <c r="D827" t="s">
        <v>89</v>
      </c>
    </row>
    <row r="828" spans="1:4" ht="12.75">
      <c r="A828" s="18">
        <v>41853</v>
      </c>
      <c r="B828" t="s">
        <v>90</v>
      </c>
      <c r="C828" s="20">
        <v>0.9319444444444445</v>
      </c>
      <c r="D828" t="s">
        <v>88</v>
      </c>
    </row>
    <row r="829" spans="1:4" ht="12.75">
      <c r="A829" s="18">
        <v>41854</v>
      </c>
      <c r="B829" t="s">
        <v>91</v>
      </c>
      <c r="C829" s="20">
        <v>0.19583333333333333</v>
      </c>
      <c r="D829" t="s">
        <v>89</v>
      </c>
    </row>
    <row r="830" spans="1:4" ht="12.75">
      <c r="A830" s="18">
        <v>41854</v>
      </c>
      <c r="B830" t="s">
        <v>91</v>
      </c>
      <c r="C830" s="20">
        <v>0.44930555555555557</v>
      </c>
      <c r="D830" t="s">
        <v>88</v>
      </c>
    </row>
    <row r="831" spans="1:4" ht="12.75">
      <c r="A831" s="18">
        <v>41854</v>
      </c>
      <c r="B831" t="s">
        <v>91</v>
      </c>
      <c r="C831" s="20">
        <v>0.7083333333333334</v>
      </c>
      <c r="D831" t="s">
        <v>89</v>
      </c>
    </row>
    <row r="832" spans="1:4" ht="12.75">
      <c r="A832" s="18">
        <v>41854</v>
      </c>
      <c r="B832" t="s">
        <v>91</v>
      </c>
      <c r="C832" s="20">
        <v>0.970138888888889</v>
      </c>
      <c r="D832" t="s">
        <v>88</v>
      </c>
    </row>
    <row r="833" spans="1:4" ht="12.75">
      <c r="A833" s="18">
        <v>41855</v>
      </c>
      <c r="B833" t="s">
        <v>92</v>
      </c>
      <c r="C833" s="20">
        <v>0.23680555555555557</v>
      </c>
      <c r="D833" t="s">
        <v>89</v>
      </c>
    </row>
    <row r="834" spans="1:4" ht="12.75">
      <c r="A834" s="18">
        <v>41855</v>
      </c>
      <c r="B834" t="s">
        <v>92</v>
      </c>
      <c r="C834" s="20">
        <v>0.4902777777777778</v>
      </c>
      <c r="D834" t="s">
        <v>88</v>
      </c>
    </row>
    <row r="835" spans="1:4" ht="12.75">
      <c r="A835" s="18">
        <v>41855</v>
      </c>
      <c r="B835" t="s">
        <v>92</v>
      </c>
      <c r="C835" s="20">
        <v>0.7472222222222222</v>
      </c>
      <c r="D835" t="s">
        <v>89</v>
      </c>
    </row>
    <row r="836" spans="1:4" ht="12.75">
      <c r="A836" s="18">
        <v>41856</v>
      </c>
      <c r="B836" t="s">
        <v>93</v>
      </c>
      <c r="C836" s="20">
        <v>0.009027777777777779</v>
      </c>
      <c r="D836" t="s">
        <v>88</v>
      </c>
    </row>
    <row r="837" spans="1:4" ht="12.75">
      <c r="A837" s="18">
        <v>41856</v>
      </c>
      <c r="B837" t="s">
        <v>93</v>
      </c>
      <c r="C837" s="20">
        <v>0.27708333333333335</v>
      </c>
      <c r="D837" t="s">
        <v>89</v>
      </c>
    </row>
    <row r="838" spans="1:4" ht="12.75">
      <c r="A838" s="18">
        <v>41856</v>
      </c>
      <c r="B838" t="s">
        <v>93</v>
      </c>
      <c r="C838" s="20">
        <v>0.5298611111111111</v>
      </c>
      <c r="D838" t="s">
        <v>88</v>
      </c>
    </row>
    <row r="839" spans="1:4" ht="12.75">
      <c r="A839" s="18">
        <v>41856</v>
      </c>
      <c r="B839" t="s">
        <v>93</v>
      </c>
      <c r="C839" s="20">
        <v>0.7854166666666668</v>
      </c>
      <c r="D839" t="s">
        <v>89</v>
      </c>
    </row>
    <row r="840" spans="1:4" ht="12.75">
      <c r="A840" s="18">
        <v>41857</v>
      </c>
      <c r="B840" t="s">
        <v>94</v>
      </c>
      <c r="C840" s="20">
        <v>0.04722222222222222</v>
      </c>
      <c r="D840" t="s">
        <v>88</v>
      </c>
    </row>
    <row r="841" spans="1:4" ht="12.75">
      <c r="A841" s="18">
        <v>41857</v>
      </c>
      <c r="B841" t="s">
        <v>94</v>
      </c>
      <c r="C841" s="20">
        <v>0.31527777777777777</v>
      </c>
      <c r="D841" t="s">
        <v>89</v>
      </c>
    </row>
    <row r="842" spans="1:4" ht="12.75">
      <c r="A842" s="18">
        <v>41857</v>
      </c>
      <c r="B842" t="s">
        <v>94</v>
      </c>
      <c r="C842" s="20">
        <v>0.56875</v>
      </c>
      <c r="D842" t="s">
        <v>88</v>
      </c>
    </row>
    <row r="843" spans="1:4" ht="12.75">
      <c r="A843" s="18">
        <v>41857</v>
      </c>
      <c r="B843" t="s">
        <v>94</v>
      </c>
      <c r="C843" s="20">
        <v>0.8229166666666666</v>
      </c>
      <c r="D843" t="s">
        <v>89</v>
      </c>
    </row>
    <row r="844" spans="1:4" ht="12.75">
      <c r="A844" s="18">
        <v>41858</v>
      </c>
      <c r="B844" t="s">
        <v>95</v>
      </c>
      <c r="C844" s="20">
        <v>0.08402777777777777</v>
      </c>
      <c r="D844" t="s">
        <v>88</v>
      </c>
    </row>
    <row r="845" spans="1:4" ht="12.75">
      <c r="A845" s="18">
        <v>41858</v>
      </c>
      <c r="B845" t="s">
        <v>95</v>
      </c>
      <c r="C845" s="20">
        <v>0.3520833333333333</v>
      </c>
      <c r="D845" t="s">
        <v>89</v>
      </c>
    </row>
    <row r="846" spans="1:4" ht="12.75">
      <c r="A846" s="18">
        <v>41858</v>
      </c>
      <c r="B846" t="s">
        <v>95</v>
      </c>
      <c r="C846" s="20">
        <v>0.6055555555555555</v>
      </c>
      <c r="D846" t="s">
        <v>88</v>
      </c>
    </row>
    <row r="847" spans="1:4" ht="12.75">
      <c r="A847" s="18">
        <v>41858</v>
      </c>
      <c r="B847" t="s">
        <v>95</v>
      </c>
      <c r="C847" s="20">
        <v>0.8604166666666666</v>
      </c>
      <c r="D847" t="s">
        <v>89</v>
      </c>
    </row>
    <row r="848" spans="1:4" ht="12.75">
      <c r="A848" s="18">
        <v>41859</v>
      </c>
      <c r="B848" t="s">
        <v>87</v>
      </c>
      <c r="C848" s="20">
        <v>0.12083333333333333</v>
      </c>
      <c r="D848" t="s">
        <v>88</v>
      </c>
    </row>
    <row r="849" spans="1:4" ht="12.75">
      <c r="A849" s="18">
        <v>41859</v>
      </c>
      <c r="B849" t="s">
        <v>87</v>
      </c>
      <c r="C849" s="20">
        <v>0.3888888888888889</v>
      </c>
      <c r="D849" t="s">
        <v>89</v>
      </c>
    </row>
    <row r="850" spans="1:4" ht="12.75">
      <c r="A850" s="18">
        <v>41859</v>
      </c>
      <c r="B850" t="s">
        <v>87</v>
      </c>
      <c r="C850" s="20">
        <v>0.642361111111111</v>
      </c>
      <c r="D850" t="s">
        <v>88</v>
      </c>
    </row>
    <row r="851" spans="1:4" ht="12.75">
      <c r="A851" s="18">
        <v>41859</v>
      </c>
      <c r="B851" t="s">
        <v>87</v>
      </c>
      <c r="C851" s="20">
        <v>0.8972222222222223</v>
      </c>
      <c r="D851" t="s">
        <v>89</v>
      </c>
    </row>
    <row r="852" spans="1:4" ht="12.75">
      <c r="A852" s="18">
        <v>41860</v>
      </c>
      <c r="B852" t="s">
        <v>90</v>
      </c>
      <c r="C852" s="20">
        <v>0.15763888888888888</v>
      </c>
      <c r="D852" t="s">
        <v>88</v>
      </c>
    </row>
    <row r="853" spans="1:4" ht="12.75">
      <c r="A853" s="18">
        <v>41860</v>
      </c>
      <c r="B853" t="s">
        <v>90</v>
      </c>
      <c r="C853" s="20">
        <v>0.42430555555555555</v>
      </c>
      <c r="D853" t="s">
        <v>89</v>
      </c>
    </row>
    <row r="854" spans="1:4" ht="12.75">
      <c r="A854" s="18">
        <v>41860</v>
      </c>
      <c r="B854" t="s">
        <v>90</v>
      </c>
      <c r="C854" s="20">
        <v>0.6791666666666667</v>
      </c>
      <c r="D854" t="s">
        <v>88</v>
      </c>
    </row>
    <row r="855" spans="1:4" ht="12.75">
      <c r="A855" s="18">
        <v>41860</v>
      </c>
      <c r="B855" t="s">
        <v>90</v>
      </c>
      <c r="C855" s="20">
        <v>0.9347222222222222</v>
      </c>
      <c r="D855" t="s">
        <v>89</v>
      </c>
    </row>
    <row r="856" spans="1:4" ht="12.75">
      <c r="A856" s="18">
        <v>41861</v>
      </c>
      <c r="B856" t="s">
        <v>91</v>
      </c>
      <c r="C856" s="20">
        <v>0.19375</v>
      </c>
      <c r="D856" t="s">
        <v>88</v>
      </c>
    </row>
    <row r="857" spans="1:4" ht="12.75">
      <c r="A857" s="18">
        <v>41861</v>
      </c>
      <c r="B857" t="s">
        <v>91</v>
      </c>
      <c r="C857" s="20">
        <v>0.4604166666666667</v>
      </c>
      <c r="D857" t="s">
        <v>89</v>
      </c>
    </row>
    <row r="858" spans="1:4" ht="12.75">
      <c r="A858" s="18">
        <v>41861</v>
      </c>
      <c r="B858" t="s">
        <v>91</v>
      </c>
      <c r="C858" s="20">
        <v>0.7159722222222222</v>
      </c>
      <c r="D858" t="s">
        <v>88</v>
      </c>
    </row>
    <row r="859" spans="1:4" ht="12.75">
      <c r="A859" s="18">
        <v>41861</v>
      </c>
      <c r="B859" t="s">
        <v>91</v>
      </c>
      <c r="C859" s="20">
        <v>0.9729166666666668</v>
      </c>
      <c r="D859" t="s">
        <v>89</v>
      </c>
    </row>
    <row r="860" spans="1:4" ht="12.75">
      <c r="A860" s="18">
        <v>41862</v>
      </c>
      <c r="B860" t="s">
        <v>92</v>
      </c>
      <c r="C860" s="20">
        <v>0.23124999999999998</v>
      </c>
      <c r="D860" t="s">
        <v>88</v>
      </c>
    </row>
    <row r="861" spans="1:4" ht="12.75">
      <c r="A861" s="18">
        <v>41862</v>
      </c>
      <c r="B861" t="s">
        <v>92</v>
      </c>
      <c r="C861" s="20">
        <v>0.49722222222222223</v>
      </c>
      <c r="D861" t="s">
        <v>89</v>
      </c>
    </row>
    <row r="862" spans="1:4" ht="12.75">
      <c r="A862" s="18">
        <v>41862</v>
      </c>
      <c r="B862" t="s">
        <v>92</v>
      </c>
      <c r="C862" s="20">
        <v>0.7541666666666668</v>
      </c>
      <c r="D862" t="s">
        <v>88</v>
      </c>
    </row>
    <row r="863" spans="1:4" ht="12.75">
      <c r="A863" s="18">
        <v>41863</v>
      </c>
      <c r="B863" t="s">
        <v>93</v>
      </c>
      <c r="C863" s="20">
        <v>0.011805555555555555</v>
      </c>
      <c r="D863" t="s">
        <v>89</v>
      </c>
    </row>
    <row r="864" spans="1:4" ht="12.75">
      <c r="A864" s="18">
        <v>41863</v>
      </c>
      <c r="B864" t="s">
        <v>93</v>
      </c>
      <c r="C864" s="20">
        <v>0.26944444444444443</v>
      </c>
      <c r="D864" t="s">
        <v>88</v>
      </c>
    </row>
    <row r="865" spans="1:4" ht="12.75">
      <c r="A865" s="18">
        <v>41863</v>
      </c>
      <c r="B865" t="s">
        <v>93</v>
      </c>
      <c r="C865" s="20">
        <v>0.5347222222222222</v>
      </c>
      <c r="D865" t="s">
        <v>89</v>
      </c>
    </row>
    <row r="866" spans="1:4" ht="12.75">
      <c r="A866" s="18">
        <v>41863</v>
      </c>
      <c r="B866" t="s">
        <v>93</v>
      </c>
      <c r="C866" s="20">
        <v>0.7930555555555556</v>
      </c>
      <c r="D866" t="s">
        <v>88</v>
      </c>
    </row>
    <row r="867" spans="1:4" ht="12.75">
      <c r="A867" s="18">
        <v>41864</v>
      </c>
      <c r="B867" t="s">
        <v>94</v>
      </c>
      <c r="C867" s="20">
        <v>0.052083333333333336</v>
      </c>
      <c r="D867" t="s">
        <v>89</v>
      </c>
    </row>
    <row r="868" spans="1:4" ht="12.75">
      <c r="A868" s="18">
        <v>41864</v>
      </c>
      <c r="B868" t="s">
        <v>94</v>
      </c>
      <c r="C868" s="20">
        <v>0.30833333333333335</v>
      </c>
      <c r="D868" t="s">
        <v>88</v>
      </c>
    </row>
    <row r="869" spans="1:4" ht="12.75">
      <c r="A869" s="18">
        <v>41864</v>
      </c>
      <c r="B869" t="s">
        <v>94</v>
      </c>
      <c r="C869" s="20">
        <v>0.5736111111111112</v>
      </c>
      <c r="D869" t="s">
        <v>89</v>
      </c>
    </row>
    <row r="870" spans="1:4" ht="12.75">
      <c r="A870" s="18">
        <v>41864</v>
      </c>
      <c r="B870" t="s">
        <v>94</v>
      </c>
      <c r="C870" s="20">
        <v>0.8340277777777777</v>
      </c>
      <c r="D870" t="s">
        <v>88</v>
      </c>
    </row>
    <row r="871" spans="1:4" ht="12.75">
      <c r="A871" s="18">
        <v>41865</v>
      </c>
      <c r="B871" t="s">
        <v>95</v>
      </c>
      <c r="C871" s="20">
        <v>0.09444444444444444</v>
      </c>
      <c r="D871" t="s">
        <v>89</v>
      </c>
    </row>
    <row r="872" spans="1:4" ht="12.75">
      <c r="A872" s="18">
        <v>41865</v>
      </c>
      <c r="B872" t="s">
        <v>95</v>
      </c>
      <c r="C872" s="20">
        <v>0.35000000000000003</v>
      </c>
      <c r="D872" t="s">
        <v>88</v>
      </c>
    </row>
    <row r="873" spans="1:4" ht="12.75">
      <c r="A873" s="18">
        <v>41865</v>
      </c>
      <c r="B873" t="s">
        <v>95</v>
      </c>
      <c r="C873" s="20">
        <v>0.6138888888888888</v>
      </c>
      <c r="D873" t="s">
        <v>89</v>
      </c>
    </row>
    <row r="874" spans="1:4" ht="12.75">
      <c r="A874" s="18">
        <v>41865</v>
      </c>
      <c r="B874" t="s">
        <v>95</v>
      </c>
      <c r="C874" s="20">
        <v>0.876388888888889</v>
      </c>
      <c r="D874" t="s">
        <v>88</v>
      </c>
    </row>
    <row r="875" spans="1:4" ht="12.75">
      <c r="A875" s="18">
        <v>41866</v>
      </c>
      <c r="B875" t="s">
        <v>87</v>
      </c>
      <c r="C875" s="20">
        <v>0.1388888888888889</v>
      </c>
      <c r="D875" t="s">
        <v>89</v>
      </c>
    </row>
    <row r="876" spans="1:4" ht="12.75">
      <c r="A876" s="18">
        <v>41866</v>
      </c>
      <c r="B876" t="s">
        <v>87</v>
      </c>
      <c r="C876" s="20">
        <v>0.39375</v>
      </c>
      <c r="D876" t="s">
        <v>88</v>
      </c>
    </row>
    <row r="877" spans="1:4" ht="12.75">
      <c r="A877" s="18">
        <v>41866</v>
      </c>
      <c r="B877" t="s">
        <v>87</v>
      </c>
      <c r="C877" s="20">
        <v>0.6569444444444444</v>
      </c>
      <c r="D877" t="s">
        <v>89</v>
      </c>
    </row>
    <row r="878" spans="1:4" ht="12.75">
      <c r="A878" s="18">
        <v>41866</v>
      </c>
      <c r="B878" t="s">
        <v>87</v>
      </c>
      <c r="C878" s="20">
        <v>0.9208333333333334</v>
      </c>
      <c r="D878" t="s">
        <v>88</v>
      </c>
    </row>
    <row r="879" spans="1:4" ht="12.75">
      <c r="A879" s="18">
        <v>41867</v>
      </c>
      <c r="B879" t="s">
        <v>90</v>
      </c>
      <c r="C879" s="20">
        <v>0.18611111111111112</v>
      </c>
      <c r="D879" t="s">
        <v>89</v>
      </c>
    </row>
    <row r="880" spans="1:4" ht="12.75">
      <c r="A880" s="18">
        <v>41867</v>
      </c>
      <c r="B880" t="s">
        <v>90</v>
      </c>
      <c r="C880" s="20">
        <v>0.4395833333333334</v>
      </c>
      <c r="D880" t="s">
        <v>88</v>
      </c>
    </row>
    <row r="881" spans="1:4" ht="12.75">
      <c r="A881" s="18">
        <v>41867</v>
      </c>
      <c r="B881" t="s">
        <v>90</v>
      </c>
      <c r="C881" s="20">
        <v>0.7013888888888888</v>
      </c>
      <c r="D881" t="s">
        <v>89</v>
      </c>
    </row>
    <row r="882" spans="1:4" ht="12.75">
      <c r="A882" s="18">
        <v>41867</v>
      </c>
      <c r="B882" t="s">
        <v>90</v>
      </c>
      <c r="C882" s="20">
        <v>0.9659722222222222</v>
      </c>
      <c r="D882" t="s">
        <v>88</v>
      </c>
    </row>
    <row r="883" spans="1:4" ht="12.75">
      <c r="A883" s="18">
        <v>41868</v>
      </c>
      <c r="B883" t="s">
        <v>91</v>
      </c>
      <c r="C883" s="20">
        <v>0.23263888888888887</v>
      </c>
      <c r="D883" t="s">
        <v>89</v>
      </c>
    </row>
    <row r="884" spans="1:4" ht="12.75">
      <c r="A884" s="18">
        <v>41868</v>
      </c>
      <c r="B884" t="s">
        <v>91</v>
      </c>
      <c r="C884" s="20">
        <v>0.48541666666666666</v>
      </c>
      <c r="D884" t="s">
        <v>88</v>
      </c>
    </row>
    <row r="885" spans="1:4" ht="12.75">
      <c r="A885" s="18">
        <v>41868</v>
      </c>
      <c r="B885" t="s">
        <v>91</v>
      </c>
      <c r="C885" s="20">
        <v>0.7444444444444445</v>
      </c>
      <c r="D885" t="s">
        <v>89</v>
      </c>
    </row>
    <row r="886" spans="1:4" ht="12.75">
      <c r="A886" s="18">
        <v>41869</v>
      </c>
      <c r="B886" t="s">
        <v>92</v>
      </c>
      <c r="C886" s="20">
        <v>0.009027777777777779</v>
      </c>
      <c r="D886" t="s">
        <v>88</v>
      </c>
    </row>
    <row r="887" spans="1:4" ht="12.75">
      <c r="A887" s="18">
        <v>41869</v>
      </c>
      <c r="B887" t="s">
        <v>92</v>
      </c>
      <c r="C887" s="20">
        <v>0.27569444444444446</v>
      </c>
      <c r="D887" t="s">
        <v>89</v>
      </c>
    </row>
    <row r="888" spans="1:4" ht="12.75">
      <c r="A888" s="18">
        <v>41869</v>
      </c>
      <c r="B888" t="s">
        <v>92</v>
      </c>
      <c r="C888" s="20">
        <v>0.5277777777777778</v>
      </c>
      <c r="D888" t="s">
        <v>88</v>
      </c>
    </row>
    <row r="889" spans="1:4" ht="12.75">
      <c r="A889" s="18">
        <v>41869</v>
      </c>
      <c r="B889" t="s">
        <v>92</v>
      </c>
      <c r="C889" s="20">
        <v>0.7847222222222222</v>
      </c>
      <c r="D889" t="s">
        <v>89</v>
      </c>
    </row>
    <row r="890" spans="1:4" ht="12.75">
      <c r="A890" s="18">
        <v>41870</v>
      </c>
      <c r="B890" t="s">
        <v>93</v>
      </c>
      <c r="C890" s="20">
        <v>0.04791666666666666</v>
      </c>
      <c r="D890" t="s">
        <v>88</v>
      </c>
    </row>
    <row r="891" spans="1:4" ht="12.75">
      <c r="A891" s="18">
        <v>41870</v>
      </c>
      <c r="B891" t="s">
        <v>93</v>
      </c>
      <c r="C891" s="20">
        <v>0.3145833333333333</v>
      </c>
      <c r="D891" t="s">
        <v>89</v>
      </c>
    </row>
    <row r="892" spans="1:4" ht="12.75">
      <c r="A892" s="18">
        <v>41870</v>
      </c>
      <c r="B892" t="s">
        <v>93</v>
      </c>
      <c r="C892" s="20">
        <v>0.5652777777777778</v>
      </c>
      <c r="D892" t="s">
        <v>88</v>
      </c>
    </row>
    <row r="893" spans="1:4" ht="12.75">
      <c r="A893" s="18">
        <v>41870</v>
      </c>
      <c r="B893" t="s">
        <v>93</v>
      </c>
      <c r="C893" s="20">
        <v>0.8201388888888889</v>
      </c>
      <c r="D893" t="s">
        <v>89</v>
      </c>
    </row>
    <row r="894" spans="1:4" ht="12.75">
      <c r="A894" s="18">
        <v>41871</v>
      </c>
      <c r="B894" t="s">
        <v>94</v>
      </c>
      <c r="C894" s="20">
        <v>0.08194444444444444</v>
      </c>
      <c r="D894" t="s">
        <v>88</v>
      </c>
    </row>
    <row r="895" spans="1:4" ht="12.75">
      <c r="A895" s="18">
        <v>41871</v>
      </c>
      <c r="B895" t="s">
        <v>94</v>
      </c>
      <c r="C895" s="20">
        <v>0.34722222222222227</v>
      </c>
      <c r="D895" t="s">
        <v>89</v>
      </c>
    </row>
    <row r="896" spans="1:4" ht="12.75">
      <c r="A896" s="18">
        <v>41871</v>
      </c>
      <c r="B896" t="s">
        <v>94</v>
      </c>
      <c r="C896" s="20">
        <v>0.5972222222222222</v>
      </c>
      <c r="D896" t="s">
        <v>88</v>
      </c>
    </row>
    <row r="897" spans="1:4" ht="12.75">
      <c r="A897" s="18">
        <v>41871</v>
      </c>
      <c r="B897" t="s">
        <v>94</v>
      </c>
      <c r="C897" s="20">
        <v>0.8506944444444445</v>
      </c>
      <c r="D897" t="s">
        <v>89</v>
      </c>
    </row>
    <row r="898" spans="1:4" ht="12.75">
      <c r="A898" s="18">
        <v>41872</v>
      </c>
      <c r="B898" t="s">
        <v>95</v>
      </c>
      <c r="C898" s="20">
        <v>0.11180555555555556</v>
      </c>
      <c r="D898" t="s">
        <v>88</v>
      </c>
    </row>
    <row r="899" spans="1:4" ht="12.75">
      <c r="A899" s="18">
        <v>41872</v>
      </c>
      <c r="B899" t="s">
        <v>95</v>
      </c>
      <c r="C899" s="20">
        <v>0.3756944444444445</v>
      </c>
      <c r="D899" t="s">
        <v>89</v>
      </c>
    </row>
    <row r="900" spans="1:4" ht="12.75">
      <c r="A900" s="18">
        <v>41872</v>
      </c>
      <c r="B900" t="s">
        <v>95</v>
      </c>
      <c r="C900" s="20">
        <v>0.6243055555555556</v>
      </c>
      <c r="D900" t="s">
        <v>88</v>
      </c>
    </row>
    <row r="901" spans="1:4" ht="12.75">
      <c r="A901" s="18">
        <v>41872</v>
      </c>
      <c r="B901" t="s">
        <v>95</v>
      </c>
      <c r="C901" s="20">
        <v>0.8777777777777778</v>
      </c>
      <c r="D901" t="s">
        <v>89</v>
      </c>
    </row>
    <row r="902" spans="1:4" ht="12.75">
      <c r="A902" s="18">
        <v>41873</v>
      </c>
      <c r="B902" t="s">
        <v>87</v>
      </c>
      <c r="C902" s="20">
        <v>0.13749999999999998</v>
      </c>
      <c r="D902" t="s">
        <v>88</v>
      </c>
    </row>
    <row r="903" spans="1:4" ht="12.75">
      <c r="A903" s="18">
        <v>41873</v>
      </c>
      <c r="B903" t="s">
        <v>87</v>
      </c>
      <c r="C903" s="20">
        <v>0.40069444444444446</v>
      </c>
      <c r="D903" t="s">
        <v>89</v>
      </c>
    </row>
    <row r="904" spans="1:4" ht="12.75">
      <c r="A904" s="18">
        <v>41873</v>
      </c>
      <c r="B904" t="s">
        <v>87</v>
      </c>
      <c r="C904" s="20">
        <v>0.6493055555555556</v>
      </c>
      <c r="D904" t="s">
        <v>88</v>
      </c>
    </row>
    <row r="905" spans="1:4" ht="12.75">
      <c r="A905" s="18">
        <v>41873</v>
      </c>
      <c r="B905" t="s">
        <v>87</v>
      </c>
      <c r="C905" s="20">
        <v>0.9020833333333332</v>
      </c>
      <c r="D905" t="s">
        <v>89</v>
      </c>
    </row>
    <row r="906" spans="1:4" ht="12.75">
      <c r="A906" s="18">
        <v>41874</v>
      </c>
      <c r="B906" t="s">
        <v>90</v>
      </c>
      <c r="C906" s="20">
        <v>0.16180555555555556</v>
      </c>
      <c r="D906" t="s">
        <v>88</v>
      </c>
    </row>
    <row r="907" spans="1:4" ht="12.75">
      <c r="A907" s="18">
        <v>41874</v>
      </c>
      <c r="B907" t="s">
        <v>90</v>
      </c>
      <c r="C907" s="20">
        <v>0.42430555555555555</v>
      </c>
      <c r="D907" t="s">
        <v>89</v>
      </c>
    </row>
    <row r="908" spans="1:4" ht="12.75">
      <c r="A908" s="18">
        <v>41874</v>
      </c>
      <c r="B908" t="s">
        <v>90</v>
      </c>
      <c r="C908" s="20">
        <v>0.6729166666666666</v>
      </c>
      <c r="D908" t="s">
        <v>88</v>
      </c>
    </row>
    <row r="909" spans="1:4" ht="12.75">
      <c r="A909" s="18">
        <v>41874</v>
      </c>
      <c r="B909" t="s">
        <v>90</v>
      </c>
      <c r="C909" s="20">
        <v>0.9263888888888889</v>
      </c>
      <c r="D909" t="s">
        <v>89</v>
      </c>
    </row>
    <row r="910" spans="1:4" ht="12.75">
      <c r="A910" s="18">
        <v>41875</v>
      </c>
      <c r="B910" t="s">
        <v>91</v>
      </c>
      <c r="C910" s="20">
        <v>0.18611111111111112</v>
      </c>
      <c r="D910" t="s">
        <v>88</v>
      </c>
    </row>
    <row r="911" spans="1:4" ht="12.75">
      <c r="A911" s="18">
        <v>41875</v>
      </c>
      <c r="B911" t="s">
        <v>91</v>
      </c>
      <c r="C911" s="20">
        <v>0.4479166666666667</v>
      </c>
      <c r="D911" t="s">
        <v>89</v>
      </c>
    </row>
    <row r="912" spans="1:4" ht="12.75">
      <c r="A912" s="18">
        <v>41875</v>
      </c>
      <c r="B912" t="s">
        <v>91</v>
      </c>
      <c r="C912" s="20">
        <v>0.6972222222222223</v>
      </c>
      <c r="D912" t="s">
        <v>88</v>
      </c>
    </row>
    <row r="913" spans="1:4" ht="12.75">
      <c r="A913" s="18">
        <v>41875</v>
      </c>
      <c r="B913" t="s">
        <v>91</v>
      </c>
      <c r="C913" s="20">
        <v>0.9513888888888888</v>
      </c>
      <c r="D913" t="s">
        <v>89</v>
      </c>
    </row>
    <row r="914" spans="1:4" ht="12.75">
      <c r="A914" s="18">
        <v>41876</v>
      </c>
      <c r="B914" t="s">
        <v>92</v>
      </c>
      <c r="C914" s="20">
        <v>0.20972222222222223</v>
      </c>
      <c r="D914" t="s">
        <v>88</v>
      </c>
    </row>
    <row r="915" spans="1:4" ht="12.75">
      <c r="A915" s="18">
        <v>41876</v>
      </c>
      <c r="B915" t="s">
        <v>92</v>
      </c>
      <c r="C915" s="20">
        <v>0.47152777777777777</v>
      </c>
      <c r="D915" t="s">
        <v>89</v>
      </c>
    </row>
    <row r="916" spans="1:4" ht="12.75">
      <c r="A916" s="18">
        <v>41876</v>
      </c>
      <c r="B916" t="s">
        <v>92</v>
      </c>
      <c r="C916" s="20">
        <v>0.7215277777777778</v>
      </c>
      <c r="D916" t="s">
        <v>88</v>
      </c>
    </row>
    <row r="917" spans="1:4" ht="12.75">
      <c r="A917" s="18">
        <v>41876</v>
      </c>
      <c r="B917" t="s">
        <v>92</v>
      </c>
      <c r="C917" s="20">
        <v>0.9763888888888889</v>
      </c>
      <c r="D917" t="s">
        <v>89</v>
      </c>
    </row>
    <row r="918" spans="1:4" ht="12.75">
      <c r="A918" s="18">
        <v>41877</v>
      </c>
      <c r="B918" t="s">
        <v>93</v>
      </c>
      <c r="C918" s="20">
        <v>0.2347222222222222</v>
      </c>
      <c r="D918" t="s">
        <v>88</v>
      </c>
    </row>
    <row r="919" spans="1:4" ht="12.75">
      <c r="A919" s="18">
        <v>41877</v>
      </c>
      <c r="B919" t="s">
        <v>93</v>
      </c>
      <c r="C919" s="20">
        <v>0.49583333333333335</v>
      </c>
      <c r="D919" t="s">
        <v>89</v>
      </c>
    </row>
    <row r="920" spans="1:4" ht="12.75">
      <c r="A920" s="18">
        <v>41877</v>
      </c>
      <c r="B920" t="s">
        <v>93</v>
      </c>
      <c r="C920" s="20">
        <v>0.7472222222222222</v>
      </c>
      <c r="D920" t="s">
        <v>88</v>
      </c>
    </row>
    <row r="921" spans="1:4" ht="12.75">
      <c r="A921" s="18">
        <v>41878</v>
      </c>
      <c r="B921" t="s">
        <v>94</v>
      </c>
      <c r="C921" s="20">
        <v>0.003472222222222222</v>
      </c>
      <c r="D921" t="s">
        <v>89</v>
      </c>
    </row>
    <row r="922" spans="1:4" ht="12.75">
      <c r="A922" s="18">
        <v>41878</v>
      </c>
      <c r="B922" t="s">
        <v>94</v>
      </c>
      <c r="C922" s="20">
        <v>0.2604166666666667</v>
      </c>
      <c r="D922" t="s">
        <v>88</v>
      </c>
    </row>
    <row r="923" spans="1:4" ht="12.75">
      <c r="A923" s="18">
        <v>41878</v>
      </c>
      <c r="B923" t="s">
        <v>94</v>
      </c>
      <c r="C923" s="20">
        <v>0.5215277777777778</v>
      </c>
      <c r="D923" t="s">
        <v>89</v>
      </c>
    </row>
    <row r="924" spans="1:4" ht="12.75">
      <c r="A924" s="18">
        <v>41878</v>
      </c>
      <c r="B924" t="s">
        <v>94</v>
      </c>
      <c r="C924" s="20">
        <v>0.7743055555555555</v>
      </c>
      <c r="D924" t="s">
        <v>88</v>
      </c>
    </row>
    <row r="925" spans="1:4" ht="12.75">
      <c r="A925" s="18">
        <v>41879</v>
      </c>
      <c r="B925" t="s">
        <v>95</v>
      </c>
      <c r="C925" s="20">
        <v>0.03194444444444445</v>
      </c>
      <c r="D925" t="s">
        <v>89</v>
      </c>
    </row>
    <row r="926" spans="1:4" ht="12.75">
      <c r="A926" s="18">
        <v>41879</v>
      </c>
      <c r="B926" t="s">
        <v>95</v>
      </c>
      <c r="C926" s="20">
        <v>0.2881944444444445</v>
      </c>
      <c r="D926" t="s">
        <v>88</v>
      </c>
    </row>
    <row r="927" spans="1:4" ht="12.75">
      <c r="A927" s="18">
        <v>41879</v>
      </c>
      <c r="B927" t="s">
        <v>95</v>
      </c>
      <c r="C927" s="20">
        <v>0.5493055555555556</v>
      </c>
      <c r="D927" t="s">
        <v>89</v>
      </c>
    </row>
    <row r="928" spans="1:4" ht="12.75">
      <c r="A928" s="18">
        <v>41879</v>
      </c>
      <c r="B928" t="s">
        <v>95</v>
      </c>
      <c r="C928" s="20">
        <v>0.8034722222222223</v>
      </c>
      <c r="D928" t="s">
        <v>88</v>
      </c>
    </row>
    <row r="929" spans="1:4" ht="12.75">
      <c r="A929" s="18">
        <v>41880</v>
      </c>
      <c r="B929" t="s">
        <v>87</v>
      </c>
      <c r="C929" s="20">
        <v>0.0625</v>
      </c>
      <c r="D929" t="s">
        <v>89</v>
      </c>
    </row>
    <row r="930" spans="1:4" ht="12.75">
      <c r="A930" s="18">
        <v>41880</v>
      </c>
      <c r="B930" t="s">
        <v>87</v>
      </c>
      <c r="C930" s="20">
        <v>0.31805555555555554</v>
      </c>
      <c r="D930" t="s">
        <v>88</v>
      </c>
    </row>
    <row r="931" spans="1:4" ht="12.75">
      <c r="A931" s="18">
        <v>41880</v>
      </c>
      <c r="B931" t="s">
        <v>87</v>
      </c>
      <c r="C931" s="20">
        <v>0.5784722222222222</v>
      </c>
      <c r="D931" t="s">
        <v>89</v>
      </c>
    </row>
    <row r="932" spans="1:4" ht="12.75">
      <c r="A932" s="18">
        <v>41880</v>
      </c>
      <c r="B932" t="s">
        <v>87</v>
      </c>
      <c r="C932" s="20">
        <v>0.8347222222222223</v>
      </c>
      <c r="D932" t="s">
        <v>88</v>
      </c>
    </row>
    <row r="933" spans="1:4" ht="12.75">
      <c r="A933" s="18">
        <v>41881</v>
      </c>
      <c r="B933" t="s">
        <v>90</v>
      </c>
      <c r="C933" s="20">
        <v>0.09583333333333333</v>
      </c>
      <c r="D933" t="s">
        <v>89</v>
      </c>
    </row>
    <row r="934" spans="1:4" ht="12.75">
      <c r="A934" s="18">
        <v>41881</v>
      </c>
      <c r="B934" t="s">
        <v>90</v>
      </c>
      <c r="C934" s="20">
        <v>0.3513888888888889</v>
      </c>
      <c r="D934" t="s">
        <v>88</v>
      </c>
    </row>
    <row r="935" spans="1:4" ht="12.75">
      <c r="A935" s="18">
        <v>41881</v>
      </c>
      <c r="B935" t="s">
        <v>90</v>
      </c>
      <c r="C935" s="20">
        <v>0.611111111111111</v>
      </c>
      <c r="D935" t="s">
        <v>89</v>
      </c>
    </row>
    <row r="936" spans="1:4" ht="12.75">
      <c r="A936" s="18">
        <v>41881</v>
      </c>
      <c r="B936" t="s">
        <v>90</v>
      </c>
      <c r="C936" s="20">
        <v>0.8701388888888889</v>
      </c>
      <c r="D936" t="s">
        <v>88</v>
      </c>
    </row>
    <row r="937" spans="1:4" ht="12.75">
      <c r="A937" s="18">
        <v>41882</v>
      </c>
      <c r="B937" t="s">
        <v>91</v>
      </c>
      <c r="C937" s="20">
        <v>0.13402777777777777</v>
      </c>
      <c r="D937" t="s">
        <v>89</v>
      </c>
    </row>
    <row r="938" spans="1:4" ht="12.75">
      <c r="A938" s="18">
        <v>41882</v>
      </c>
      <c r="B938" t="s">
        <v>91</v>
      </c>
      <c r="C938" s="20">
        <v>0.38958333333333334</v>
      </c>
      <c r="D938" t="s">
        <v>88</v>
      </c>
    </row>
    <row r="939" spans="1:4" ht="12.75">
      <c r="A939" s="18">
        <v>41882</v>
      </c>
      <c r="B939" t="s">
        <v>91</v>
      </c>
      <c r="C939" s="20">
        <v>0.6479166666666667</v>
      </c>
      <c r="D939" t="s">
        <v>89</v>
      </c>
    </row>
    <row r="940" spans="1:4" ht="12.75">
      <c r="A940" s="18">
        <v>41882</v>
      </c>
      <c r="B940" t="s">
        <v>91</v>
      </c>
      <c r="C940" s="20">
        <v>0.9090277777777778</v>
      </c>
      <c r="D940" t="s">
        <v>88</v>
      </c>
    </row>
    <row r="941" spans="1:4" ht="12.75">
      <c r="A941" s="18">
        <v>41883</v>
      </c>
      <c r="B941" t="s">
        <v>92</v>
      </c>
      <c r="C941" s="20">
        <v>0.1763888888888889</v>
      </c>
      <c r="D941" t="s">
        <v>89</v>
      </c>
    </row>
    <row r="942" spans="1:4" ht="12.75">
      <c r="A942" s="18">
        <v>41883</v>
      </c>
      <c r="B942" t="s">
        <v>92</v>
      </c>
      <c r="C942" s="20">
        <v>0.43124999999999997</v>
      </c>
      <c r="D942" t="s">
        <v>88</v>
      </c>
    </row>
    <row r="943" spans="1:4" ht="12.75">
      <c r="A943" s="18">
        <v>41883</v>
      </c>
      <c r="B943" t="s">
        <v>92</v>
      </c>
      <c r="C943" s="20">
        <v>0.6881944444444444</v>
      </c>
      <c r="D943" t="s">
        <v>89</v>
      </c>
    </row>
    <row r="944" spans="1:4" ht="12.75">
      <c r="A944" s="18">
        <v>41883</v>
      </c>
      <c r="B944" t="s">
        <v>92</v>
      </c>
      <c r="C944" s="20">
        <v>0.9500000000000001</v>
      </c>
      <c r="D944" t="s">
        <v>88</v>
      </c>
    </row>
    <row r="945" spans="1:4" ht="12.75">
      <c r="A945" s="18">
        <v>41884</v>
      </c>
      <c r="B945" t="s">
        <v>93</v>
      </c>
      <c r="C945" s="20">
        <v>0.21944444444444444</v>
      </c>
      <c r="D945" t="s">
        <v>89</v>
      </c>
    </row>
    <row r="946" spans="1:4" ht="12.75">
      <c r="A946" s="18">
        <v>41884</v>
      </c>
      <c r="B946" t="s">
        <v>93</v>
      </c>
      <c r="C946" s="20">
        <v>0.47500000000000003</v>
      </c>
      <c r="D946" t="s">
        <v>88</v>
      </c>
    </row>
    <row r="947" spans="1:4" ht="12.75">
      <c r="A947" s="18">
        <v>41884</v>
      </c>
      <c r="B947" t="s">
        <v>93</v>
      </c>
      <c r="C947" s="20">
        <v>0.7305555555555556</v>
      </c>
      <c r="D947" t="s">
        <v>89</v>
      </c>
    </row>
    <row r="948" spans="1:4" ht="12.75">
      <c r="A948" s="18">
        <v>41884</v>
      </c>
      <c r="B948" t="s">
        <v>93</v>
      </c>
      <c r="C948" s="20">
        <v>0.9923611111111111</v>
      </c>
      <c r="D948" t="s">
        <v>88</v>
      </c>
    </row>
    <row r="949" spans="1:4" ht="12.75">
      <c r="A949" s="18">
        <v>41885</v>
      </c>
      <c r="B949" t="s">
        <v>94</v>
      </c>
      <c r="C949" s="20">
        <v>0.26180555555555557</v>
      </c>
      <c r="D949" t="s">
        <v>89</v>
      </c>
    </row>
    <row r="950" spans="1:4" ht="12.75">
      <c r="A950" s="18">
        <v>41885</v>
      </c>
      <c r="B950" t="s">
        <v>94</v>
      </c>
      <c r="C950" s="20">
        <v>0.5166666666666667</v>
      </c>
      <c r="D950" t="s">
        <v>88</v>
      </c>
    </row>
    <row r="951" spans="1:4" ht="12.75">
      <c r="A951" s="18">
        <v>41885</v>
      </c>
      <c r="B951" t="s">
        <v>94</v>
      </c>
      <c r="C951" s="20">
        <v>0.7715277777777777</v>
      </c>
      <c r="D951" t="s">
        <v>89</v>
      </c>
    </row>
    <row r="952" spans="1:4" ht="12.75">
      <c r="A952" s="18">
        <v>41886</v>
      </c>
      <c r="B952" t="s">
        <v>95</v>
      </c>
      <c r="C952" s="20">
        <v>0.03263888888888889</v>
      </c>
      <c r="D952" t="s">
        <v>88</v>
      </c>
    </row>
    <row r="953" spans="1:4" ht="12.75">
      <c r="A953" s="18">
        <v>41886</v>
      </c>
      <c r="B953" t="s">
        <v>95</v>
      </c>
      <c r="C953" s="20">
        <v>0.30069444444444443</v>
      </c>
      <c r="D953" t="s">
        <v>89</v>
      </c>
    </row>
    <row r="954" spans="1:4" ht="12.75">
      <c r="A954" s="18">
        <v>41886</v>
      </c>
      <c r="B954" t="s">
        <v>95</v>
      </c>
      <c r="C954" s="20">
        <v>0.5555555555555556</v>
      </c>
      <c r="D954" t="s">
        <v>88</v>
      </c>
    </row>
    <row r="955" spans="1:4" ht="12.75">
      <c r="A955" s="18">
        <v>41886</v>
      </c>
      <c r="B955" t="s">
        <v>95</v>
      </c>
      <c r="C955" s="20">
        <v>0.811111111111111</v>
      </c>
      <c r="D955" t="s">
        <v>89</v>
      </c>
    </row>
    <row r="956" spans="1:4" ht="12.75">
      <c r="A956" s="18">
        <v>41887</v>
      </c>
      <c r="B956" t="s">
        <v>87</v>
      </c>
      <c r="C956" s="20">
        <v>0.07083333333333333</v>
      </c>
      <c r="D956" t="s">
        <v>88</v>
      </c>
    </row>
    <row r="957" spans="1:4" ht="12.75">
      <c r="A957" s="18">
        <v>41887</v>
      </c>
      <c r="B957" t="s">
        <v>87</v>
      </c>
      <c r="C957" s="20">
        <v>0.33819444444444446</v>
      </c>
      <c r="D957" t="s">
        <v>89</v>
      </c>
    </row>
    <row r="958" spans="1:4" ht="12.75">
      <c r="A958" s="18">
        <v>41887</v>
      </c>
      <c r="B958" t="s">
        <v>87</v>
      </c>
      <c r="C958" s="20">
        <v>0.59375</v>
      </c>
      <c r="D958" t="s">
        <v>88</v>
      </c>
    </row>
    <row r="959" spans="1:4" ht="12.75">
      <c r="A959" s="18">
        <v>41887</v>
      </c>
      <c r="B959" t="s">
        <v>87</v>
      </c>
      <c r="C959" s="20">
        <v>0.8493055555555555</v>
      </c>
      <c r="D959" t="s">
        <v>89</v>
      </c>
    </row>
    <row r="960" spans="1:4" ht="12.75">
      <c r="A960" s="18">
        <v>41888</v>
      </c>
      <c r="B960" t="s">
        <v>90</v>
      </c>
      <c r="C960" s="20">
        <v>0.10833333333333334</v>
      </c>
      <c r="D960" t="s">
        <v>88</v>
      </c>
    </row>
    <row r="961" spans="1:4" ht="12.75">
      <c r="A961" s="18">
        <v>41888</v>
      </c>
      <c r="B961" t="s">
        <v>90</v>
      </c>
      <c r="C961" s="20">
        <v>0.3743055555555555</v>
      </c>
      <c r="D961" t="s">
        <v>89</v>
      </c>
    </row>
    <row r="962" spans="1:4" ht="12.75">
      <c r="A962" s="18">
        <v>41888</v>
      </c>
      <c r="B962" t="s">
        <v>90</v>
      </c>
      <c r="C962" s="20">
        <v>0.6298611111111111</v>
      </c>
      <c r="D962" t="s">
        <v>88</v>
      </c>
    </row>
    <row r="963" spans="1:4" ht="12.75">
      <c r="A963" s="18">
        <v>41888</v>
      </c>
      <c r="B963" t="s">
        <v>90</v>
      </c>
      <c r="C963" s="20">
        <v>0.8861111111111111</v>
      </c>
      <c r="D963" t="s">
        <v>89</v>
      </c>
    </row>
    <row r="964" spans="1:4" ht="12.75">
      <c r="A964" s="18">
        <v>41889</v>
      </c>
      <c r="B964" t="s">
        <v>91</v>
      </c>
      <c r="C964" s="20">
        <v>0.14444444444444446</v>
      </c>
      <c r="D964" t="s">
        <v>88</v>
      </c>
    </row>
    <row r="965" spans="1:4" ht="12.75">
      <c r="A965" s="18">
        <v>41889</v>
      </c>
      <c r="B965" t="s">
        <v>91</v>
      </c>
      <c r="C965" s="20">
        <v>0.40972222222222227</v>
      </c>
      <c r="D965" t="s">
        <v>89</v>
      </c>
    </row>
    <row r="966" spans="1:4" ht="12.75">
      <c r="A966" s="18">
        <v>41889</v>
      </c>
      <c r="B966" t="s">
        <v>91</v>
      </c>
      <c r="C966" s="20">
        <v>0.6659722222222222</v>
      </c>
      <c r="D966" t="s">
        <v>88</v>
      </c>
    </row>
    <row r="967" spans="1:4" ht="12.75">
      <c r="A967" s="18">
        <v>41889</v>
      </c>
      <c r="B967" t="s">
        <v>91</v>
      </c>
      <c r="C967" s="20">
        <v>0.9236111111111112</v>
      </c>
      <c r="D967" t="s">
        <v>89</v>
      </c>
    </row>
    <row r="968" spans="1:4" ht="12.75">
      <c r="A968" s="18">
        <v>41890</v>
      </c>
      <c r="B968" t="s">
        <v>92</v>
      </c>
      <c r="C968" s="20">
        <v>0.18055555555555555</v>
      </c>
      <c r="D968" t="s">
        <v>88</v>
      </c>
    </row>
    <row r="969" spans="1:4" ht="12.75">
      <c r="A969" s="18">
        <v>41890</v>
      </c>
      <c r="B969" t="s">
        <v>92</v>
      </c>
      <c r="C969" s="20">
        <v>0.4444444444444444</v>
      </c>
      <c r="D969" t="s">
        <v>89</v>
      </c>
    </row>
    <row r="970" spans="1:4" ht="12.75">
      <c r="A970" s="18">
        <v>41890</v>
      </c>
      <c r="B970" t="s">
        <v>92</v>
      </c>
      <c r="C970" s="20">
        <v>0.7020833333333334</v>
      </c>
      <c r="D970" t="s">
        <v>88</v>
      </c>
    </row>
    <row r="971" spans="1:4" ht="12.75">
      <c r="A971" s="18">
        <v>41890</v>
      </c>
      <c r="B971" t="s">
        <v>92</v>
      </c>
      <c r="C971" s="20">
        <v>0.9604166666666667</v>
      </c>
      <c r="D971" t="s">
        <v>89</v>
      </c>
    </row>
    <row r="972" spans="1:4" ht="12.75">
      <c r="A972" s="18">
        <v>41891</v>
      </c>
      <c r="B972" t="s">
        <v>93</v>
      </c>
      <c r="C972" s="20">
        <v>0.21736111111111112</v>
      </c>
      <c r="D972" t="s">
        <v>88</v>
      </c>
    </row>
    <row r="973" spans="1:4" ht="12.75">
      <c r="A973" s="18">
        <v>41891</v>
      </c>
      <c r="B973" t="s">
        <v>93</v>
      </c>
      <c r="C973" s="20">
        <v>0.4798611111111111</v>
      </c>
      <c r="D973" t="s">
        <v>89</v>
      </c>
    </row>
    <row r="974" spans="1:4" ht="12.75">
      <c r="A974" s="18">
        <v>41891</v>
      </c>
      <c r="B974" t="s">
        <v>93</v>
      </c>
      <c r="C974" s="20">
        <v>0.7381944444444444</v>
      </c>
      <c r="D974" t="s">
        <v>88</v>
      </c>
    </row>
    <row r="975" spans="1:4" ht="12.75">
      <c r="A975" s="18">
        <v>41891</v>
      </c>
      <c r="B975" t="s">
        <v>93</v>
      </c>
      <c r="C975" s="20">
        <v>0.998611111111111</v>
      </c>
      <c r="D975" t="s">
        <v>89</v>
      </c>
    </row>
    <row r="976" spans="1:4" ht="12.75">
      <c r="A976" s="18">
        <v>41892</v>
      </c>
      <c r="B976" t="s">
        <v>94</v>
      </c>
      <c r="C976" s="20">
        <v>0.25416666666666665</v>
      </c>
      <c r="D976" t="s">
        <v>88</v>
      </c>
    </row>
    <row r="977" spans="1:4" ht="12.75">
      <c r="A977" s="18">
        <v>41892</v>
      </c>
      <c r="B977" t="s">
        <v>94</v>
      </c>
      <c r="C977" s="20">
        <v>0.5166666666666667</v>
      </c>
      <c r="D977" t="s">
        <v>89</v>
      </c>
    </row>
    <row r="978" spans="1:4" ht="12.75">
      <c r="A978" s="18">
        <v>41892</v>
      </c>
      <c r="B978" t="s">
        <v>94</v>
      </c>
      <c r="C978" s="20">
        <v>0.7763888888888889</v>
      </c>
      <c r="D978" t="s">
        <v>88</v>
      </c>
    </row>
    <row r="979" spans="1:4" ht="12.75">
      <c r="A979" s="18">
        <v>41893</v>
      </c>
      <c r="B979" t="s">
        <v>95</v>
      </c>
      <c r="C979" s="20">
        <v>0.0375</v>
      </c>
      <c r="D979" t="s">
        <v>89</v>
      </c>
    </row>
    <row r="980" spans="1:4" ht="12.75">
      <c r="A980" s="18">
        <v>41893</v>
      </c>
      <c r="B980" t="s">
        <v>95</v>
      </c>
      <c r="C980" s="20">
        <v>0.29305555555555557</v>
      </c>
      <c r="D980" t="s">
        <v>88</v>
      </c>
    </row>
    <row r="981" spans="1:4" ht="12.75">
      <c r="A981" s="18">
        <v>41893</v>
      </c>
      <c r="B981" t="s">
        <v>95</v>
      </c>
      <c r="C981" s="20">
        <v>0.5541666666666667</v>
      </c>
      <c r="D981" t="s">
        <v>89</v>
      </c>
    </row>
    <row r="982" spans="1:4" ht="12.75">
      <c r="A982" s="18">
        <v>41893</v>
      </c>
      <c r="B982" t="s">
        <v>95</v>
      </c>
      <c r="C982" s="20">
        <v>0.8152777777777778</v>
      </c>
      <c r="D982" t="s">
        <v>88</v>
      </c>
    </row>
    <row r="983" spans="1:4" ht="12.75">
      <c r="A983" s="18">
        <v>41894</v>
      </c>
      <c r="B983" t="s">
        <v>87</v>
      </c>
      <c r="C983" s="20">
        <v>0.07916666666666666</v>
      </c>
      <c r="D983" t="s">
        <v>89</v>
      </c>
    </row>
    <row r="984" spans="1:4" ht="12.75">
      <c r="A984" s="18">
        <v>41894</v>
      </c>
      <c r="B984" t="s">
        <v>87</v>
      </c>
      <c r="C984" s="20">
        <v>0.3333333333333333</v>
      </c>
      <c r="D984" t="s">
        <v>88</v>
      </c>
    </row>
    <row r="985" spans="1:4" ht="12.75">
      <c r="A985" s="18">
        <v>41894</v>
      </c>
      <c r="B985" t="s">
        <v>87</v>
      </c>
      <c r="C985" s="20">
        <v>0.5944444444444444</v>
      </c>
      <c r="D985" t="s">
        <v>89</v>
      </c>
    </row>
    <row r="986" spans="1:4" ht="12.75">
      <c r="A986" s="18">
        <v>41894</v>
      </c>
      <c r="B986" t="s">
        <v>87</v>
      </c>
      <c r="C986" s="20">
        <v>0.8569444444444444</v>
      </c>
      <c r="D986" t="s">
        <v>88</v>
      </c>
    </row>
    <row r="987" spans="1:4" ht="12.75">
      <c r="A987" s="18">
        <v>41895</v>
      </c>
      <c r="B987" t="s">
        <v>90</v>
      </c>
      <c r="C987" s="20">
        <v>0.12222222222222223</v>
      </c>
      <c r="D987" t="s">
        <v>89</v>
      </c>
    </row>
    <row r="988" spans="1:4" ht="12.75">
      <c r="A988" s="18">
        <v>41895</v>
      </c>
      <c r="B988" t="s">
        <v>90</v>
      </c>
      <c r="C988" s="20">
        <v>0.3763888888888889</v>
      </c>
      <c r="D988" t="s">
        <v>88</v>
      </c>
    </row>
    <row r="989" spans="1:4" ht="12.75">
      <c r="A989" s="18">
        <v>41895</v>
      </c>
      <c r="B989" t="s">
        <v>90</v>
      </c>
      <c r="C989" s="20">
        <v>0.6368055555555555</v>
      </c>
      <c r="D989" t="s">
        <v>89</v>
      </c>
    </row>
    <row r="990" spans="1:4" ht="12.75">
      <c r="A990" s="18">
        <v>41895</v>
      </c>
      <c r="B990" t="s">
        <v>90</v>
      </c>
      <c r="C990" s="20">
        <v>0.9006944444444445</v>
      </c>
      <c r="D990" t="s">
        <v>88</v>
      </c>
    </row>
    <row r="991" spans="1:4" ht="12.75">
      <c r="A991" s="18">
        <v>41896</v>
      </c>
      <c r="B991" t="s">
        <v>91</v>
      </c>
      <c r="C991" s="20">
        <v>0.16805555555555554</v>
      </c>
      <c r="D991" t="s">
        <v>89</v>
      </c>
    </row>
    <row r="992" spans="1:4" ht="12.75">
      <c r="A992" s="18">
        <v>41896</v>
      </c>
      <c r="B992" t="s">
        <v>91</v>
      </c>
      <c r="C992" s="20">
        <v>0.4222222222222222</v>
      </c>
      <c r="D992" t="s">
        <v>88</v>
      </c>
    </row>
    <row r="993" spans="1:4" ht="12.75">
      <c r="A993" s="18">
        <v>41896</v>
      </c>
      <c r="B993" t="s">
        <v>91</v>
      </c>
      <c r="C993" s="20">
        <v>0.68125</v>
      </c>
      <c r="D993" t="s">
        <v>89</v>
      </c>
    </row>
    <row r="994" spans="1:4" ht="12.75">
      <c r="A994" s="18">
        <v>41896</v>
      </c>
      <c r="B994" t="s">
        <v>91</v>
      </c>
      <c r="C994" s="20">
        <v>0.9458333333333333</v>
      </c>
      <c r="D994" t="s">
        <v>88</v>
      </c>
    </row>
    <row r="995" spans="1:4" ht="12.75">
      <c r="A995" s="18">
        <v>41897</v>
      </c>
      <c r="B995" t="s">
        <v>92</v>
      </c>
      <c r="C995" s="20">
        <v>0.2138888888888889</v>
      </c>
      <c r="D995" t="s">
        <v>89</v>
      </c>
    </row>
    <row r="996" spans="1:4" ht="12.75">
      <c r="A996" s="18">
        <v>41897</v>
      </c>
      <c r="B996" t="s">
        <v>92</v>
      </c>
      <c r="C996" s="20">
        <v>0.4673611111111111</v>
      </c>
      <c r="D996" t="s">
        <v>88</v>
      </c>
    </row>
    <row r="997" spans="1:4" ht="12.75">
      <c r="A997" s="18">
        <v>41897</v>
      </c>
      <c r="B997" t="s">
        <v>92</v>
      </c>
      <c r="C997" s="20">
        <v>0.725</v>
      </c>
      <c r="D997" t="s">
        <v>89</v>
      </c>
    </row>
    <row r="998" spans="1:4" ht="12.75">
      <c r="A998" s="18">
        <v>41897</v>
      </c>
      <c r="B998" t="s">
        <v>92</v>
      </c>
      <c r="C998" s="20">
        <v>0.9888888888888889</v>
      </c>
      <c r="D998" t="s">
        <v>88</v>
      </c>
    </row>
    <row r="999" spans="1:4" ht="12.75">
      <c r="A999" s="18">
        <v>41898</v>
      </c>
      <c r="B999" t="s">
        <v>93</v>
      </c>
      <c r="C999" s="20">
        <v>0.2569444444444445</v>
      </c>
      <c r="D999" t="s">
        <v>89</v>
      </c>
    </row>
    <row r="1000" spans="1:4" ht="12.75">
      <c r="A1000" s="18">
        <v>41898</v>
      </c>
      <c r="B1000" t="s">
        <v>93</v>
      </c>
      <c r="C1000" s="20">
        <v>0.5097222222222222</v>
      </c>
      <c r="D1000" t="s">
        <v>88</v>
      </c>
    </row>
    <row r="1001" spans="1:4" ht="12.75">
      <c r="A1001" s="18">
        <v>41898</v>
      </c>
      <c r="B1001" t="s">
        <v>93</v>
      </c>
      <c r="C1001" s="20">
        <v>0.7659722222222222</v>
      </c>
      <c r="D1001" t="s">
        <v>89</v>
      </c>
    </row>
    <row r="1002" spans="1:4" ht="12.75">
      <c r="A1002" s="18">
        <v>41899</v>
      </c>
      <c r="B1002" t="s">
        <v>94</v>
      </c>
      <c r="C1002" s="20">
        <v>0.027777777777777776</v>
      </c>
      <c r="D1002" t="s">
        <v>88</v>
      </c>
    </row>
    <row r="1003" spans="1:4" ht="12.75">
      <c r="A1003" s="18">
        <v>41899</v>
      </c>
      <c r="B1003" t="s">
        <v>94</v>
      </c>
      <c r="C1003" s="20">
        <v>0.29375</v>
      </c>
      <c r="D1003" t="s">
        <v>89</v>
      </c>
    </row>
    <row r="1004" spans="1:4" ht="12.75">
      <c r="A1004" s="18">
        <v>41899</v>
      </c>
      <c r="B1004" t="s">
        <v>94</v>
      </c>
      <c r="C1004" s="20">
        <v>0.5465277777777778</v>
      </c>
      <c r="D1004" t="s">
        <v>88</v>
      </c>
    </row>
    <row r="1005" spans="1:4" ht="12.75">
      <c r="A1005" s="18">
        <v>41899</v>
      </c>
      <c r="B1005" t="s">
        <v>94</v>
      </c>
      <c r="C1005" s="20">
        <v>0.8013888888888889</v>
      </c>
      <c r="D1005" t="s">
        <v>89</v>
      </c>
    </row>
    <row r="1006" spans="1:4" ht="12.75">
      <c r="A1006" s="18">
        <v>41900</v>
      </c>
      <c r="B1006" t="s">
        <v>95</v>
      </c>
      <c r="C1006" s="20">
        <v>0.06180555555555556</v>
      </c>
      <c r="D1006" t="s">
        <v>88</v>
      </c>
    </row>
    <row r="1007" spans="1:4" ht="12.75">
      <c r="A1007" s="18">
        <v>41900</v>
      </c>
      <c r="B1007" t="s">
        <v>95</v>
      </c>
      <c r="C1007" s="20">
        <v>0.32569444444444445</v>
      </c>
      <c r="D1007" t="s">
        <v>89</v>
      </c>
    </row>
    <row r="1008" spans="1:4" ht="12.75">
      <c r="A1008" s="18">
        <v>41900</v>
      </c>
      <c r="B1008" t="s">
        <v>95</v>
      </c>
      <c r="C1008" s="20">
        <v>0.5770833333333333</v>
      </c>
      <c r="D1008" t="s">
        <v>88</v>
      </c>
    </row>
    <row r="1009" spans="1:4" ht="12.75">
      <c r="A1009" s="18">
        <v>41900</v>
      </c>
      <c r="B1009" t="s">
        <v>95</v>
      </c>
      <c r="C1009" s="20">
        <v>0.8312499999999999</v>
      </c>
      <c r="D1009" t="s">
        <v>89</v>
      </c>
    </row>
    <row r="1010" spans="1:4" ht="12.75">
      <c r="A1010" s="18">
        <v>41901</v>
      </c>
      <c r="B1010" t="s">
        <v>87</v>
      </c>
      <c r="C1010" s="20">
        <v>0.09027777777777778</v>
      </c>
      <c r="D1010" t="s">
        <v>88</v>
      </c>
    </row>
    <row r="1011" spans="1:4" ht="12.75">
      <c r="A1011" s="18">
        <v>41901</v>
      </c>
      <c r="B1011" t="s">
        <v>87</v>
      </c>
      <c r="C1011" s="20">
        <v>0.3527777777777778</v>
      </c>
      <c r="D1011" t="s">
        <v>89</v>
      </c>
    </row>
    <row r="1012" spans="1:4" ht="12.75">
      <c r="A1012" s="18">
        <v>41901</v>
      </c>
      <c r="B1012" t="s">
        <v>87</v>
      </c>
      <c r="C1012" s="20">
        <v>0.6034722222222222</v>
      </c>
      <c r="D1012" t="s">
        <v>88</v>
      </c>
    </row>
    <row r="1013" spans="1:4" ht="12.75">
      <c r="A1013" s="18">
        <v>41901</v>
      </c>
      <c r="B1013" t="s">
        <v>87</v>
      </c>
      <c r="C1013" s="20">
        <v>0.8583333333333334</v>
      </c>
      <c r="D1013" t="s">
        <v>89</v>
      </c>
    </row>
    <row r="1014" spans="1:4" ht="12.75">
      <c r="A1014" s="18">
        <v>41902</v>
      </c>
      <c r="B1014" t="s">
        <v>90</v>
      </c>
      <c r="C1014" s="20">
        <v>0.11597222222222221</v>
      </c>
      <c r="D1014" t="s">
        <v>88</v>
      </c>
    </row>
    <row r="1015" spans="1:4" ht="12.75">
      <c r="A1015" s="18">
        <v>41902</v>
      </c>
      <c r="B1015" t="s">
        <v>90</v>
      </c>
      <c r="C1015" s="20">
        <v>0.3770833333333334</v>
      </c>
      <c r="D1015" t="s">
        <v>89</v>
      </c>
    </row>
    <row r="1016" spans="1:4" ht="12.75">
      <c r="A1016" s="18">
        <v>41902</v>
      </c>
      <c r="B1016" t="s">
        <v>90</v>
      </c>
      <c r="C1016" s="20">
        <v>0.6277777777777778</v>
      </c>
      <c r="D1016" t="s">
        <v>88</v>
      </c>
    </row>
    <row r="1017" spans="1:4" ht="12.75">
      <c r="A1017" s="18">
        <v>41902</v>
      </c>
      <c r="B1017" t="s">
        <v>90</v>
      </c>
      <c r="C1017" s="20">
        <v>0.8826388888888889</v>
      </c>
      <c r="D1017" t="s">
        <v>89</v>
      </c>
    </row>
    <row r="1018" spans="1:4" ht="12.75">
      <c r="A1018" s="18">
        <v>41903</v>
      </c>
      <c r="B1018" t="s">
        <v>91</v>
      </c>
      <c r="C1018" s="20">
        <v>0.14027777777777778</v>
      </c>
      <c r="D1018" t="s">
        <v>88</v>
      </c>
    </row>
    <row r="1019" spans="1:4" ht="12.75">
      <c r="A1019" s="18">
        <v>41903</v>
      </c>
      <c r="B1019" t="s">
        <v>91</v>
      </c>
      <c r="C1019" s="20">
        <v>0.39999999999999997</v>
      </c>
      <c r="D1019" t="s">
        <v>89</v>
      </c>
    </row>
    <row r="1020" spans="1:4" ht="12.75">
      <c r="A1020" s="18">
        <v>41903</v>
      </c>
      <c r="B1020" t="s">
        <v>91</v>
      </c>
      <c r="C1020" s="20">
        <v>0.6506944444444445</v>
      </c>
      <c r="D1020" t="s">
        <v>88</v>
      </c>
    </row>
    <row r="1021" spans="1:4" ht="12.75">
      <c r="A1021" s="18">
        <v>41903</v>
      </c>
      <c r="B1021" t="s">
        <v>91</v>
      </c>
      <c r="C1021" s="20">
        <v>0.9069444444444444</v>
      </c>
      <c r="D1021" t="s">
        <v>89</v>
      </c>
    </row>
    <row r="1022" spans="1:4" ht="12.75">
      <c r="A1022" s="18">
        <v>41904</v>
      </c>
      <c r="B1022" t="s">
        <v>92</v>
      </c>
      <c r="C1022" s="20">
        <v>0.1638888888888889</v>
      </c>
      <c r="D1022" t="s">
        <v>88</v>
      </c>
    </row>
    <row r="1023" spans="1:4" ht="12.75">
      <c r="A1023" s="18">
        <v>41904</v>
      </c>
      <c r="B1023" t="s">
        <v>92</v>
      </c>
      <c r="C1023" s="20">
        <v>0.42291666666666666</v>
      </c>
      <c r="D1023" t="s">
        <v>89</v>
      </c>
    </row>
    <row r="1024" spans="1:4" ht="12.75">
      <c r="A1024" s="18">
        <v>41904</v>
      </c>
      <c r="B1024" t="s">
        <v>92</v>
      </c>
      <c r="C1024" s="20">
        <v>0.6749999999999999</v>
      </c>
      <c r="D1024" t="s">
        <v>88</v>
      </c>
    </row>
    <row r="1025" spans="1:4" ht="12.75">
      <c r="A1025" s="18">
        <v>41904</v>
      </c>
      <c r="B1025" t="s">
        <v>92</v>
      </c>
      <c r="C1025" s="20">
        <v>0.9319444444444445</v>
      </c>
      <c r="D1025" t="s">
        <v>89</v>
      </c>
    </row>
    <row r="1026" spans="1:4" ht="12.75">
      <c r="A1026" s="18">
        <v>41905</v>
      </c>
      <c r="B1026" t="s">
        <v>93</v>
      </c>
      <c r="C1026" s="20">
        <v>0.18819444444444444</v>
      </c>
      <c r="D1026" t="s">
        <v>88</v>
      </c>
    </row>
    <row r="1027" spans="1:4" ht="12.75">
      <c r="A1027" s="18">
        <v>41905</v>
      </c>
      <c r="B1027" t="s">
        <v>93</v>
      </c>
      <c r="C1027" s="20">
        <v>0.4465277777777778</v>
      </c>
      <c r="D1027" t="s">
        <v>89</v>
      </c>
    </row>
    <row r="1028" spans="1:4" ht="12.75">
      <c r="A1028" s="18">
        <v>41905</v>
      </c>
      <c r="B1028" t="s">
        <v>93</v>
      </c>
      <c r="C1028" s="20">
        <v>0.6993055555555556</v>
      </c>
      <c r="D1028" t="s">
        <v>88</v>
      </c>
    </row>
    <row r="1029" spans="1:4" ht="12.75">
      <c r="A1029" s="18">
        <v>41905</v>
      </c>
      <c r="B1029" t="s">
        <v>93</v>
      </c>
      <c r="C1029" s="20">
        <v>0.9576388888888889</v>
      </c>
      <c r="D1029" t="s">
        <v>89</v>
      </c>
    </row>
    <row r="1030" spans="1:4" ht="12.75">
      <c r="A1030" s="18">
        <v>41906</v>
      </c>
      <c r="B1030" t="s">
        <v>94</v>
      </c>
      <c r="C1030" s="20">
        <v>0.21319444444444444</v>
      </c>
      <c r="D1030" t="s">
        <v>88</v>
      </c>
    </row>
    <row r="1031" spans="1:4" ht="12.75">
      <c r="A1031" s="18">
        <v>41906</v>
      </c>
      <c r="B1031" t="s">
        <v>94</v>
      </c>
      <c r="C1031" s="20">
        <v>0.47152777777777777</v>
      </c>
      <c r="D1031" t="s">
        <v>89</v>
      </c>
    </row>
    <row r="1032" spans="1:4" ht="12.75">
      <c r="A1032" s="18">
        <v>41906</v>
      </c>
      <c r="B1032" t="s">
        <v>94</v>
      </c>
      <c r="C1032" s="20">
        <v>0.725</v>
      </c>
      <c r="D1032" t="s">
        <v>88</v>
      </c>
    </row>
    <row r="1033" spans="1:4" ht="12.75">
      <c r="A1033" s="18">
        <v>41906</v>
      </c>
      <c r="B1033" t="s">
        <v>94</v>
      </c>
      <c r="C1033" s="20">
        <v>0.9847222222222222</v>
      </c>
      <c r="D1033" t="s">
        <v>89</v>
      </c>
    </row>
    <row r="1034" spans="1:4" ht="12.75">
      <c r="A1034" s="18">
        <v>41907</v>
      </c>
      <c r="B1034" t="s">
        <v>95</v>
      </c>
      <c r="C1034" s="20">
        <v>0.24027777777777778</v>
      </c>
      <c r="D1034" t="s">
        <v>88</v>
      </c>
    </row>
    <row r="1035" spans="1:4" ht="12.75">
      <c r="A1035" s="18">
        <v>41907</v>
      </c>
      <c r="B1035" t="s">
        <v>95</v>
      </c>
      <c r="C1035" s="20">
        <v>0.4979166666666666</v>
      </c>
      <c r="D1035" t="s">
        <v>89</v>
      </c>
    </row>
    <row r="1036" spans="1:4" ht="12.75">
      <c r="A1036" s="18">
        <v>41907</v>
      </c>
      <c r="B1036" t="s">
        <v>95</v>
      </c>
      <c r="C1036" s="20">
        <v>0.7520833333333333</v>
      </c>
      <c r="D1036" t="s">
        <v>88</v>
      </c>
    </row>
    <row r="1037" spans="1:4" ht="12.75">
      <c r="A1037" s="18">
        <v>41908</v>
      </c>
      <c r="B1037" t="s">
        <v>87</v>
      </c>
      <c r="C1037" s="20">
        <v>0.013194444444444444</v>
      </c>
      <c r="D1037" t="s">
        <v>89</v>
      </c>
    </row>
    <row r="1038" spans="1:4" ht="12.75">
      <c r="A1038" s="18">
        <v>41908</v>
      </c>
      <c r="B1038" t="s">
        <v>87</v>
      </c>
      <c r="C1038" s="20">
        <v>0.26875</v>
      </c>
      <c r="D1038" t="s">
        <v>88</v>
      </c>
    </row>
    <row r="1039" spans="1:4" ht="12.75">
      <c r="A1039" s="18">
        <v>41908</v>
      </c>
      <c r="B1039" t="s">
        <v>87</v>
      </c>
      <c r="C1039" s="20">
        <v>0.5256944444444445</v>
      </c>
      <c r="D1039" t="s">
        <v>89</v>
      </c>
    </row>
    <row r="1040" spans="1:4" ht="12.75">
      <c r="A1040" s="18">
        <v>41908</v>
      </c>
      <c r="B1040" t="s">
        <v>87</v>
      </c>
      <c r="C1040" s="20">
        <v>0.7819444444444444</v>
      </c>
      <c r="D1040" t="s">
        <v>88</v>
      </c>
    </row>
    <row r="1041" spans="1:4" ht="12.75">
      <c r="A1041" s="18">
        <v>41909</v>
      </c>
      <c r="B1041" t="s">
        <v>90</v>
      </c>
      <c r="C1041" s="20">
        <v>0.04513888888888889</v>
      </c>
      <c r="D1041" t="s">
        <v>89</v>
      </c>
    </row>
    <row r="1042" spans="1:4" ht="12.75">
      <c r="A1042" s="18">
        <v>41909</v>
      </c>
      <c r="B1042" t="s">
        <v>90</v>
      </c>
      <c r="C1042" s="20">
        <v>0.3</v>
      </c>
      <c r="D1042" t="s">
        <v>88</v>
      </c>
    </row>
    <row r="1043" spans="1:4" ht="12.75">
      <c r="A1043" s="18">
        <v>41909</v>
      </c>
      <c r="B1043" t="s">
        <v>90</v>
      </c>
      <c r="C1043" s="20">
        <v>0.55625</v>
      </c>
      <c r="D1043" t="s">
        <v>89</v>
      </c>
    </row>
    <row r="1044" spans="1:4" ht="12.75">
      <c r="A1044" s="18">
        <v>41909</v>
      </c>
      <c r="B1044" t="s">
        <v>90</v>
      </c>
      <c r="C1044" s="20">
        <v>0.8145833333333333</v>
      </c>
      <c r="D1044" t="s">
        <v>88</v>
      </c>
    </row>
    <row r="1045" spans="1:4" ht="12.75">
      <c r="A1045" s="18">
        <v>41910</v>
      </c>
      <c r="B1045" t="s">
        <v>91</v>
      </c>
      <c r="C1045" s="20">
        <v>0.0798611111111111</v>
      </c>
      <c r="D1045" t="s">
        <v>89</v>
      </c>
    </row>
    <row r="1046" spans="1:4" ht="12.75">
      <c r="A1046" s="18">
        <v>41910</v>
      </c>
      <c r="B1046" t="s">
        <v>91</v>
      </c>
      <c r="C1046" s="20">
        <v>0.3354166666666667</v>
      </c>
      <c r="D1046" t="s">
        <v>88</v>
      </c>
    </row>
    <row r="1047" spans="1:4" ht="12.75">
      <c r="A1047" s="18">
        <v>41910</v>
      </c>
      <c r="B1047" t="s">
        <v>91</v>
      </c>
      <c r="C1047" s="20">
        <v>0.5916666666666667</v>
      </c>
      <c r="D1047" t="s">
        <v>89</v>
      </c>
    </row>
    <row r="1048" spans="1:4" ht="12.75">
      <c r="A1048" s="18">
        <v>41910</v>
      </c>
      <c r="B1048" t="s">
        <v>91</v>
      </c>
      <c r="C1048" s="20">
        <v>0.8506944444444445</v>
      </c>
      <c r="D1048" t="s">
        <v>88</v>
      </c>
    </row>
    <row r="1049" spans="1:4" ht="12.75">
      <c r="A1049" s="18">
        <v>41911</v>
      </c>
      <c r="B1049" t="s">
        <v>92</v>
      </c>
      <c r="C1049" s="20">
        <v>0.11944444444444445</v>
      </c>
      <c r="D1049" t="s">
        <v>89</v>
      </c>
    </row>
    <row r="1050" spans="1:4" ht="12.75">
      <c r="A1050" s="18">
        <v>41911</v>
      </c>
      <c r="B1050" t="s">
        <v>92</v>
      </c>
      <c r="C1050" s="20">
        <v>0.3756944444444445</v>
      </c>
      <c r="D1050" t="s">
        <v>88</v>
      </c>
    </row>
    <row r="1051" spans="1:4" ht="12.75">
      <c r="A1051" s="18">
        <v>41911</v>
      </c>
      <c r="B1051" t="s">
        <v>92</v>
      </c>
      <c r="C1051" s="20">
        <v>0.63125</v>
      </c>
      <c r="D1051" t="s">
        <v>89</v>
      </c>
    </row>
    <row r="1052" spans="1:4" ht="12.75">
      <c r="A1052" s="18">
        <v>41911</v>
      </c>
      <c r="B1052" t="s">
        <v>92</v>
      </c>
      <c r="C1052" s="20">
        <v>0.8916666666666666</v>
      </c>
      <c r="D1052" t="s">
        <v>88</v>
      </c>
    </row>
    <row r="1053" spans="1:4" ht="12.75">
      <c r="A1053" s="18">
        <v>41912</v>
      </c>
      <c r="B1053" t="s">
        <v>93</v>
      </c>
      <c r="C1053" s="20">
        <v>0.1625</v>
      </c>
      <c r="D1053" t="s">
        <v>89</v>
      </c>
    </row>
    <row r="1054" spans="1:4" ht="12.75">
      <c r="A1054" s="18">
        <v>41912</v>
      </c>
      <c r="B1054" t="s">
        <v>93</v>
      </c>
      <c r="C1054" s="20">
        <v>0.41944444444444445</v>
      </c>
      <c r="D1054" t="s">
        <v>88</v>
      </c>
    </row>
    <row r="1055" spans="1:4" ht="12.75">
      <c r="A1055" s="18">
        <v>41912</v>
      </c>
      <c r="B1055" t="s">
        <v>93</v>
      </c>
      <c r="C1055" s="20">
        <v>0.6743055555555556</v>
      </c>
      <c r="D1055" t="s">
        <v>89</v>
      </c>
    </row>
    <row r="1056" spans="1:4" ht="12.75">
      <c r="A1056" s="18">
        <v>41912</v>
      </c>
      <c r="B1056" t="s">
        <v>93</v>
      </c>
      <c r="C1056" s="20">
        <v>0.9354166666666667</v>
      </c>
      <c r="D1056" t="s">
        <v>88</v>
      </c>
    </row>
    <row r="1057" spans="1:4" ht="12.75">
      <c r="A1057" s="18">
        <v>41913</v>
      </c>
      <c r="B1057" t="s">
        <v>94</v>
      </c>
      <c r="C1057" s="20">
        <v>0.20625000000000002</v>
      </c>
      <c r="D1057" t="s">
        <v>89</v>
      </c>
    </row>
    <row r="1058" spans="1:4" ht="12.75">
      <c r="A1058" s="18">
        <v>41913</v>
      </c>
      <c r="B1058" t="s">
        <v>94</v>
      </c>
      <c r="C1058" s="20">
        <v>0.46319444444444446</v>
      </c>
      <c r="D1058" t="s">
        <v>88</v>
      </c>
    </row>
    <row r="1059" spans="1:4" ht="12.75">
      <c r="A1059" s="18">
        <v>41913</v>
      </c>
      <c r="B1059" t="s">
        <v>94</v>
      </c>
      <c r="C1059" s="20">
        <v>0.7180555555555556</v>
      </c>
      <c r="D1059" t="s">
        <v>89</v>
      </c>
    </row>
    <row r="1060" spans="1:4" ht="12.75">
      <c r="A1060" s="18">
        <v>41913</v>
      </c>
      <c r="B1060" t="s">
        <v>94</v>
      </c>
      <c r="C1060" s="20">
        <v>0.9784722222222223</v>
      </c>
      <c r="D1060" t="s">
        <v>88</v>
      </c>
    </row>
    <row r="1061" spans="1:4" ht="12.75">
      <c r="A1061" s="18">
        <v>41914</v>
      </c>
      <c r="B1061" t="s">
        <v>95</v>
      </c>
      <c r="C1061" s="20">
        <v>0.24861111111111112</v>
      </c>
      <c r="D1061" t="s">
        <v>89</v>
      </c>
    </row>
    <row r="1062" spans="1:4" ht="12.75">
      <c r="A1062" s="18">
        <v>41914</v>
      </c>
      <c r="B1062" t="s">
        <v>95</v>
      </c>
      <c r="C1062" s="20">
        <v>0.5055555555555555</v>
      </c>
      <c r="D1062" t="s">
        <v>88</v>
      </c>
    </row>
    <row r="1063" spans="1:4" ht="12.75">
      <c r="A1063" s="18">
        <v>41914</v>
      </c>
      <c r="B1063" t="s">
        <v>95</v>
      </c>
      <c r="C1063" s="20">
        <v>0.7604166666666666</v>
      </c>
      <c r="D1063" t="s">
        <v>89</v>
      </c>
    </row>
    <row r="1064" spans="1:4" ht="12.75">
      <c r="A1064" s="18">
        <v>41915</v>
      </c>
      <c r="B1064" t="s">
        <v>87</v>
      </c>
      <c r="C1064" s="20">
        <v>0.019444444444444445</v>
      </c>
      <c r="D1064" t="s">
        <v>88</v>
      </c>
    </row>
    <row r="1065" spans="1:4" ht="12.75">
      <c r="A1065" s="18">
        <v>41915</v>
      </c>
      <c r="B1065" t="s">
        <v>87</v>
      </c>
      <c r="C1065" s="20">
        <v>0.2881944444444445</v>
      </c>
      <c r="D1065" t="s">
        <v>89</v>
      </c>
    </row>
    <row r="1066" spans="1:4" ht="12.75">
      <c r="A1066" s="18">
        <v>41915</v>
      </c>
      <c r="B1066" t="s">
        <v>87</v>
      </c>
      <c r="C1066" s="20">
        <v>0.545138888888889</v>
      </c>
      <c r="D1066" t="s">
        <v>88</v>
      </c>
    </row>
    <row r="1067" spans="1:4" ht="12.75">
      <c r="A1067" s="18">
        <v>41915</v>
      </c>
      <c r="B1067" t="s">
        <v>87</v>
      </c>
      <c r="C1067" s="20">
        <v>0.8013888888888889</v>
      </c>
      <c r="D1067" t="s">
        <v>89</v>
      </c>
    </row>
    <row r="1068" spans="1:4" ht="12.75">
      <c r="A1068" s="18">
        <v>41916</v>
      </c>
      <c r="B1068" t="s">
        <v>90</v>
      </c>
      <c r="C1068" s="20">
        <v>0.05902777777777778</v>
      </c>
      <c r="D1068" t="s">
        <v>88</v>
      </c>
    </row>
    <row r="1069" spans="1:4" ht="12.75">
      <c r="A1069" s="18">
        <v>41916</v>
      </c>
      <c r="B1069" t="s">
        <v>90</v>
      </c>
      <c r="C1069" s="20">
        <v>0.325</v>
      </c>
      <c r="D1069" t="s">
        <v>89</v>
      </c>
    </row>
    <row r="1070" spans="1:4" ht="12.75">
      <c r="A1070" s="18">
        <v>41916</v>
      </c>
      <c r="B1070" t="s">
        <v>90</v>
      </c>
      <c r="C1070" s="20">
        <v>0.5826388888888888</v>
      </c>
      <c r="D1070" t="s">
        <v>88</v>
      </c>
    </row>
    <row r="1071" spans="1:4" ht="12.75">
      <c r="A1071" s="18">
        <v>41916</v>
      </c>
      <c r="B1071" t="s">
        <v>90</v>
      </c>
      <c r="C1071" s="20">
        <v>0.8395833333333332</v>
      </c>
      <c r="D1071" t="s">
        <v>89</v>
      </c>
    </row>
    <row r="1072" spans="1:4" ht="12.75">
      <c r="A1072" s="18">
        <v>41917</v>
      </c>
      <c r="B1072" t="s">
        <v>91</v>
      </c>
      <c r="C1072" s="20">
        <v>0.09652777777777777</v>
      </c>
      <c r="D1072" t="s">
        <v>88</v>
      </c>
    </row>
    <row r="1073" spans="1:4" ht="12.75">
      <c r="A1073" s="18">
        <v>41917</v>
      </c>
      <c r="B1073" t="s">
        <v>91</v>
      </c>
      <c r="C1073" s="20">
        <v>0.36041666666666666</v>
      </c>
      <c r="D1073" t="s">
        <v>89</v>
      </c>
    </row>
    <row r="1074" spans="1:4" ht="12.75">
      <c r="A1074" s="18">
        <v>41917</v>
      </c>
      <c r="B1074" t="s">
        <v>91</v>
      </c>
      <c r="C1074" s="20">
        <v>0.6180555555555556</v>
      </c>
      <c r="D1074" t="s">
        <v>88</v>
      </c>
    </row>
    <row r="1075" spans="1:4" ht="12.75">
      <c r="A1075" s="18">
        <v>41917</v>
      </c>
      <c r="B1075" t="s">
        <v>91</v>
      </c>
      <c r="C1075" s="20">
        <v>0.876388888888889</v>
      </c>
      <c r="D1075" t="s">
        <v>89</v>
      </c>
    </row>
    <row r="1076" spans="1:4" ht="12.75">
      <c r="A1076" s="18">
        <v>41918</v>
      </c>
      <c r="B1076" t="s">
        <v>92</v>
      </c>
      <c r="C1076" s="20">
        <v>0.1326388888888889</v>
      </c>
      <c r="D1076" t="s">
        <v>88</v>
      </c>
    </row>
    <row r="1077" spans="1:4" ht="12.75">
      <c r="A1077" s="18">
        <v>41918</v>
      </c>
      <c r="B1077" t="s">
        <v>92</v>
      </c>
      <c r="C1077" s="20">
        <v>0.3951388888888889</v>
      </c>
      <c r="D1077" t="s">
        <v>89</v>
      </c>
    </row>
    <row r="1078" spans="1:4" ht="12.75">
      <c r="A1078" s="18">
        <v>41918</v>
      </c>
      <c r="B1078" t="s">
        <v>92</v>
      </c>
      <c r="C1078" s="20">
        <v>0.6534722222222222</v>
      </c>
      <c r="D1078" t="s">
        <v>88</v>
      </c>
    </row>
    <row r="1079" spans="1:4" ht="12.75">
      <c r="A1079" s="18">
        <v>41918</v>
      </c>
      <c r="B1079" t="s">
        <v>92</v>
      </c>
      <c r="C1079" s="20">
        <v>0.9131944444444445</v>
      </c>
      <c r="D1079" t="s">
        <v>89</v>
      </c>
    </row>
    <row r="1080" spans="1:4" ht="12.75">
      <c r="A1080" s="18">
        <v>41919</v>
      </c>
      <c r="B1080" t="s">
        <v>93</v>
      </c>
      <c r="C1080" s="20">
        <v>0.16805555555555554</v>
      </c>
      <c r="D1080" t="s">
        <v>88</v>
      </c>
    </row>
    <row r="1081" spans="1:4" ht="12.75">
      <c r="A1081" s="18">
        <v>41919</v>
      </c>
      <c r="B1081" t="s">
        <v>93</v>
      </c>
      <c r="C1081" s="20">
        <v>0.4291666666666667</v>
      </c>
      <c r="D1081" t="s">
        <v>89</v>
      </c>
    </row>
    <row r="1082" spans="1:4" ht="12.75">
      <c r="A1082" s="18">
        <v>41919</v>
      </c>
      <c r="B1082" t="s">
        <v>93</v>
      </c>
      <c r="C1082" s="20">
        <v>0.6881944444444444</v>
      </c>
      <c r="D1082" t="s">
        <v>88</v>
      </c>
    </row>
    <row r="1083" spans="1:4" ht="12.75">
      <c r="A1083" s="18">
        <v>41919</v>
      </c>
      <c r="B1083" t="s">
        <v>93</v>
      </c>
      <c r="C1083" s="20">
        <v>0.9493055555555556</v>
      </c>
      <c r="D1083" t="s">
        <v>89</v>
      </c>
    </row>
    <row r="1084" spans="1:4" ht="12.75">
      <c r="A1084" s="18">
        <v>41920</v>
      </c>
      <c r="B1084" t="s">
        <v>94</v>
      </c>
      <c r="C1084" s="20">
        <v>0.2034722222222222</v>
      </c>
      <c r="D1084" t="s">
        <v>88</v>
      </c>
    </row>
    <row r="1085" spans="1:4" ht="12.75">
      <c r="A1085" s="18">
        <v>41920</v>
      </c>
      <c r="B1085" t="s">
        <v>94</v>
      </c>
      <c r="C1085" s="20">
        <v>0.46388888888888885</v>
      </c>
      <c r="D1085" t="s">
        <v>89</v>
      </c>
    </row>
    <row r="1086" spans="1:4" ht="12.75">
      <c r="A1086" s="18">
        <v>41920</v>
      </c>
      <c r="B1086" t="s">
        <v>94</v>
      </c>
      <c r="C1086" s="20">
        <v>0.7229166666666668</v>
      </c>
      <c r="D1086" t="s">
        <v>88</v>
      </c>
    </row>
    <row r="1087" spans="1:4" ht="12.75">
      <c r="A1087" s="18">
        <v>41920</v>
      </c>
      <c r="B1087" t="s">
        <v>94</v>
      </c>
      <c r="C1087" s="20">
        <v>0.9861111111111112</v>
      </c>
      <c r="D1087" t="s">
        <v>89</v>
      </c>
    </row>
    <row r="1088" spans="1:4" ht="12.75">
      <c r="A1088" s="18">
        <v>41921</v>
      </c>
      <c r="B1088" t="s">
        <v>95</v>
      </c>
      <c r="C1088" s="20">
        <v>0.23958333333333334</v>
      </c>
      <c r="D1088" t="s">
        <v>88</v>
      </c>
    </row>
    <row r="1089" spans="1:4" ht="12.75">
      <c r="A1089" s="18">
        <v>41921</v>
      </c>
      <c r="B1089" t="s">
        <v>95</v>
      </c>
      <c r="C1089" s="20">
        <v>0.4986111111111111</v>
      </c>
      <c r="D1089" t="s">
        <v>89</v>
      </c>
    </row>
    <row r="1090" spans="1:4" ht="12.75">
      <c r="A1090" s="18">
        <v>41921</v>
      </c>
      <c r="B1090" t="s">
        <v>95</v>
      </c>
      <c r="C1090" s="20">
        <v>0.7590277777777777</v>
      </c>
      <c r="D1090" t="s">
        <v>88</v>
      </c>
    </row>
    <row r="1091" spans="1:4" ht="12.75">
      <c r="A1091" s="18">
        <v>41922</v>
      </c>
      <c r="B1091" t="s">
        <v>87</v>
      </c>
      <c r="C1091" s="20">
        <v>0.02361111111111111</v>
      </c>
      <c r="D1091" t="s">
        <v>89</v>
      </c>
    </row>
    <row r="1092" spans="1:4" ht="12.75">
      <c r="A1092" s="18">
        <v>41922</v>
      </c>
      <c r="B1092" t="s">
        <v>87</v>
      </c>
      <c r="C1092" s="20">
        <v>0.27708333333333335</v>
      </c>
      <c r="D1092" t="s">
        <v>88</v>
      </c>
    </row>
    <row r="1093" spans="1:4" ht="12.75">
      <c r="A1093" s="18">
        <v>41922</v>
      </c>
      <c r="B1093" t="s">
        <v>87</v>
      </c>
      <c r="C1093" s="20">
        <v>0.5347222222222222</v>
      </c>
      <c r="D1093" t="s">
        <v>89</v>
      </c>
    </row>
    <row r="1094" spans="1:4" ht="12.75">
      <c r="A1094" s="18">
        <v>41922</v>
      </c>
      <c r="B1094" t="s">
        <v>87</v>
      </c>
      <c r="C1094" s="20">
        <v>0.7965277777777778</v>
      </c>
      <c r="D1094" t="s">
        <v>88</v>
      </c>
    </row>
    <row r="1095" spans="1:4" ht="12.75">
      <c r="A1095" s="18">
        <v>41923</v>
      </c>
      <c r="B1095" t="s">
        <v>90</v>
      </c>
      <c r="C1095" s="20">
        <v>0.0625</v>
      </c>
      <c r="D1095" t="s">
        <v>89</v>
      </c>
    </row>
    <row r="1096" spans="1:4" ht="12.75">
      <c r="A1096" s="18">
        <v>41923</v>
      </c>
      <c r="B1096" t="s">
        <v>90</v>
      </c>
      <c r="C1096" s="20">
        <v>0.3159722222222222</v>
      </c>
      <c r="D1096" t="s">
        <v>88</v>
      </c>
    </row>
    <row r="1097" spans="1:4" ht="12.75">
      <c r="A1097" s="18">
        <v>41923</v>
      </c>
      <c r="B1097" t="s">
        <v>90</v>
      </c>
      <c r="C1097" s="20">
        <v>0.5729166666666666</v>
      </c>
      <c r="D1097" t="s">
        <v>89</v>
      </c>
    </row>
    <row r="1098" spans="1:4" ht="12.75">
      <c r="A1098" s="18">
        <v>41923</v>
      </c>
      <c r="B1098" t="s">
        <v>90</v>
      </c>
      <c r="C1098" s="20">
        <v>0.8354166666666667</v>
      </c>
      <c r="D1098" t="s">
        <v>88</v>
      </c>
    </row>
    <row r="1099" spans="1:4" ht="12.75">
      <c r="A1099" s="18">
        <v>41924</v>
      </c>
      <c r="B1099" t="s">
        <v>91</v>
      </c>
      <c r="C1099" s="20">
        <v>0.10347222222222223</v>
      </c>
      <c r="D1099" t="s">
        <v>89</v>
      </c>
    </row>
    <row r="1100" spans="1:4" ht="12.75">
      <c r="A1100" s="18">
        <v>41924</v>
      </c>
      <c r="B1100" t="s">
        <v>91</v>
      </c>
      <c r="C1100" s="20">
        <v>0.35694444444444445</v>
      </c>
      <c r="D1100" t="s">
        <v>88</v>
      </c>
    </row>
    <row r="1101" spans="1:4" ht="12.75">
      <c r="A1101" s="18">
        <v>41924</v>
      </c>
      <c r="B1101" t="s">
        <v>91</v>
      </c>
      <c r="C1101" s="20">
        <v>0.6131944444444445</v>
      </c>
      <c r="D1101" t="s">
        <v>89</v>
      </c>
    </row>
    <row r="1102" spans="1:4" ht="12.75">
      <c r="A1102" s="18">
        <v>41924</v>
      </c>
      <c r="B1102" t="s">
        <v>91</v>
      </c>
      <c r="C1102" s="20">
        <v>0.8770833333333333</v>
      </c>
      <c r="D1102" t="s">
        <v>88</v>
      </c>
    </row>
    <row r="1103" spans="1:4" ht="12.75">
      <c r="A1103" s="18">
        <v>41925</v>
      </c>
      <c r="B1103" t="s">
        <v>92</v>
      </c>
      <c r="C1103" s="20">
        <v>0.14652777777777778</v>
      </c>
      <c r="D1103" t="s">
        <v>89</v>
      </c>
    </row>
    <row r="1104" spans="1:4" ht="12.75">
      <c r="A1104" s="18">
        <v>41925</v>
      </c>
      <c r="B1104" t="s">
        <v>92</v>
      </c>
      <c r="C1104" s="20">
        <v>0.39999999999999997</v>
      </c>
      <c r="D1104" t="s">
        <v>88</v>
      </c>
    </row>
    <row r="1105" spans="1:4" ht="12.75">
      <c r="A1105" s="18">
        <v>41925</v>
      </c>
      <c r="B1105" t="s">
        <v>92</v>
      </c>
      <c r="C1105" s="20">
        <v>0.65625</v>
      </c>
      <c r="D1105" t="s">
        <v>89</v>
      </c>
    </row>
    <row r="1106" spans="1:4" ht="12.75">
      <c r="A1106" s="18">
        <v>41925</v>
      </c>
      <c r="B1106" t="s">
        <v>92</v>
      </c>
      <c r="C1106" s="20">
        <v>0.9201388888888888</v>
      </c>
      <c r="D1106" t="s">
        <v>88</v>
      </c>
    </row>
    <row r="1107" spans="1:4" ht="12.75">
      <c r="A1107" s="18">
        <v>41926</v>
      </c>
      <c r="B1107" t="s">
        <v>93</v>
      </c>
      <c r="C1107" s="20">
        <v>0.18958333333333333</v>
      </c>
      <c r="D1107" t="s">
        <v>89</v>
      </c>
    </row>
    <row r="1108" spans="1:4" ht="12.75">
      <c r="A1108" s="18">
        <v>41926</v>
      </c>
      <c r="B1108" t="s">
        <v>93</v>
      </c>
      <c r="C1108" s="20">
        <v>0.44375000000000003</v>
      </c>
      <c r="D1108" t="s">
        <v>88</v>
      </c>
    </row>
    <row r="1109" spans="1:4" ht="12.75">
      <c r="A1109" s="18">
        <v>41926</v>
      </c>
      <c r="B1109" t="s">
        <v>93</v>
      </c>
      <c r="C1109" s="20">
        <v>0.7000000000000001</v>
      </c>
      <c r="D1109" t="s">
        <v>89</v>
      </c>
    </row>
    <row r="1110" spans="1:4" ht="12.75">
      <c r="A1110" s="18">
        <v>41926</v>
      </c>
      <c r="B1110" t="s">
        <v>93</v>
      </c>
      <c r="C1110" s="20">
        <v>0.9618055555555555</v>
      </c>
      <c r="D1110" t="s">
        <v>88</v>
      </c>
    </row>
    <row r="1111" spans="1:4" ht="12.75">
      <c r="A1111" s="18">
        <v>41927</v>
      </c>
      <c r="B1111" t="s">
        <v>94</v>
      </c>
      <c r="C1111" s="20">
        <v>0.23055555555555554</v>
      </c>
      <c r="D1111" t="s">
        <v>89</v>
      </c>
    </row>
    <row r="1112" spans="1:4" ht="12.75">
      <c r="A1112" s="18">
        <v>41927</v>
      </c>
      <c r="B1112" t="s">
        <v>94</v>
      </c>
      <c r="C1112" s="20">
        <v>0.4847222222222222</v>
      </c>
      <c r="D1112" t="s">
        <v>88</v>
      </c>
    </row>
    <row r="1113" spans="1:4" ht="12.75">
      <c r="A1113" s="18">
        <v>41927</v>
      </c>
      <c r="B1113" t="s">
        <v>94</v>
      </c>
      <c r="C1113" s="20">
        <v>0.7402777777777777</v>
      </c>
      <c r="D1113" t="s">
        <v>89</v>
      </c>
    </row>
    <row r="1114" spans="1:4" ht="12.75">
      <c r="A1114" s="18">
        <v>41928</v>
      </c>
      <c r="B1114" t="s">
        <v>95</v>
      </c>
      <c r="C1114" s="20">
        <v>0.0006944444444444445</v>
      </c>
      <c r="D1114" t="s">
        <v>88</v>
      </c>
    </row>
    <row r="1115" spans="1:4" ht="12.75">
      <c r="A1115" s="18">
        <v>41928</v>
      </c>
      <c r="B1115" t="s">
        <v>95</v>
      </c>
      <c r="C1115" s="20">
        <v>0.26666666666666666</v>
      </c>
      <c r="D1115" t="s">
        <v>89</v>
      </c>
    </row>
    <row r="1116" spans="1:4" ht="12.75">
      <c r="A1116" s="18">
        <v>41928</v>
      </c>
      <c r="B1116" t="s">
        <v>95</v>
      </c>
      <c r="C1116" s="20">
        <v>0.5208333333333334</v>
      </c>
      <c r="D1116" t="s">
        <v>88</v>
      </c>
    </row>
    <row r="1117" spans="1:4" ht="12.75">
      <c r="A1117" s="18">
        <v>41928</v>
      </c>
      <c r="B1117" t="s">
        <v>95</v>
      </c>
      <c r="C1117" s="20">
        <v>0.7763888888888889</v>
      </c>
      <c r="D1117" t="s">
        <v>89</v>
      </c>
    </row>
    <row r="1118" spans="1:4" ht="12.75">
      <c r="A1118" s="18">
        <v>41929</v>
      </c>
      <c r="B1118" t="s">
        <v>87</v>
      </c>
      <c r="C1118" s="20">
        <v>0.034722222222222224</v>
      </c>
      <c r="D1118" t="s">
        <v>88</v>
      </c>
    </row>
    <row r="1119" spans="1:4" ht="12.75">
      <c r="A1119" s="18">
        <v>41929</v>
      </c>
      <c r="B1119" t="s">
        <v>87</v>
      </c>
      <c r="C1119" s="20">
        <v>0.29791666666666666</v>
      </c>
      <c r="D1119" t="s">
        <v>89</v>
      </c>
    </row>
    <row r="1120" spans="1:4" ht="12.75">
      <c r="A1120" s="18">
        <v>41929</v>
      </c>
      <c r="B1120" t="s">
        <v>87</v>
      </c>
      <c r="C1120" s="20">
        <v>0.5513888888888888</v>
      </c>
      <c r="D1120" t="s">
        <v>88</v>
      </c>
    </row>
    <row r="1121" spans="1:4" ht="12.75">
      <c r="A1121" s="18">
        <v>41929</v>
      </c>
      <c r="B1121" t="s">
        <v>87</v>
      </c>
      <c r="C1121" s="20">
        <v>0.8076388888888889</v>
      </c>
      <c r="D1121" t="s">
        <v>89</v>
      </c>
    </row>
    <row r="1122" spans="1:4" ht="12.75">
      <c r="A1122" s="18">
        <v>41930</v>
      </c>
      <c r="B1122" t="s">
        <v>90</v>
      </c>
      <c r="C1122" s="20">
        <v>0.06458333333333334</v>
      </c>
      <c r="D1122" t="s">
        <v>88</v>
      </c>
    </row>
    <row r="1123" spans="1:4" ht="12.75">
      <c r="A1123" s="18">
        <v>41930</v>
      </c>
      <c r="B1123" t="s">
        <v>90</v>
      </c>
      <c r="C1123" s="20">
        <v>0.325</v>
      </c>
      <c r="D1123" t="s">
        <v>89</v>
      </c>
    </row>
    <row r="1124" spans="1:4" ht="12.75">
      <c r="A1124" s="18">
        <v>41930</v>
      </c>
      <c r="B1124" t="s">
        <v>90</v>
      </c>
      <c r="C1124" s="20">
        <v>0.5784722222222222</v>
      </c>
      <c r="D1124" t="s">
        <v>88</v>
      </c>
    </row>
    <row r="1125" spans="1:4" ht="12.75">
      <c r="A1125" s="18">
        <v>41930</v>
      </c>
      <c r="B1125" t="s">
        <v>90</v>
      </c>
      <c r="C1125" s="20">
        <v>0.8354166666666667</v>
      </c>
      <c r="D1125" t="s">
        <v>89</v>
      </c>
    </row>
    <row r="1126" spans="1:4" ht="12.75">
      <c r="A1126" s="18">
        <v>41931</v>
      </c>
      <c r="B1126" t="s">
        <v>91</v>
      </c>
      <c r="C1126" s="20">
        <v>0.09097222222222222</v>
      </c>
      <c r="D1126" t="s">
        <v>88</v>
      </c>
    </row>
    <row r="1127" spans="1:4" ht="12.75">
      <c r="A1127" s="18">
        <v>41931</v>
      </c>
      <c r="B1127" t="s">
        <v>91</v>
      </c>
      <c r="C1127" s="20">
        <v>0.35000000000000003</v>
      </c>
      <c r="D1127" t="s">
        <v>89</v>
      </c>
    </row>
    <row r="1128" spans="1:4" ht="12.75">
      <c r="A1128" s="18">
        <v>41931</v>
      </c>
      <c r="B1128" t="s">
        <v>91</v>
      </c>
      <c r="C1128" s="20">
        <v>0.6034722222222222</v>
      </c>
      <c r="D1128" t="s">
        <v>88</v>
      </c>
    </row>
    <row r="1129" spans="1:4" ht="12.75">
      <c r="A1129" s="18">
        <v>41931</v>
      </c>
      <c r="B1129" t="s">
        <v>91</v>
      </c>
      <c r="C1129" s="20">
        <v>0.8618055555555556</v>
      </c>
      <c r="D1129" t="s">
        <v>89</v>
      </c>
    </row>
    <row r="1130" spans="1:4" ht="12.75">
      <c r="A1130" s="18">
        <v>41932</v>
      </c>
      <c r="B1130" t="s">
        <v>92</v>
      </c>
      <c r="C1130" s="20">
        <v>0.11666666666666665</v>
      </c>
      <c r="D1130" t="s">
        <v>88</v>
      </c>
    </row>
    <row r="1131" spans="1:4" ht="12.75">
      <c r="A1131" s="18">
        <v>41932</v>
      </c>
      <c r="B1131" t="s">
        <v>92</v>
      </c>
      <c r="C1131" s="20">
        <v>0.3736111111111111</v>
      </c>
      <c r="D1131" t="s">
        <v>89</v>
      </c>
    </row>
    <row r="1132" spans="1:4" ht="12.75">
      <c r="A1132" s="18">
        <v>41932</v>
      </c>
      <c r="B1132" t="s">
        <v>92</v>
      </c>
      <c r="C1132" s="20">
        <v>0.6277777777777778</v>
      </c>
      <c r="D1132" t="s">
        <v>88</v>
      </c>
    </row>
    <row r="1133" spans="1:4" ht="12.75">
      <c r="A1133" s="18">
        <v>41932</v>
      </c>
      <c r="B1133" t="s">
        <v>92</v>
      </c>
      <c r="C1133" s="20">
        <v>0.8868055555555556</v>
      </c>
      <c r="D1133" t="s">
        <v>89</v>
      </c>
    </row>
    <row r="1134" spans="1:4" ht="12.75">
      <c r="A1134" s="18">
        <v>41933</v>
      </c>
      <c r="B1134" t="s">
        <v>93</v>
      </c>
      <c r="C1134" s="20">
        <v>0.14166666666666666</v>
      </c>
      <c r="D1134" t="s">
        <v>88</v>
      </c>
    </row>
    <row r="1135" spans="1:4" ht="12.75">
      <c r="A1135" s="18">
        <v>41933</v>
      </c>
      <c r="B1135" t="s">
        <v>93</v>
      </c>
      <c r="C1135" s="20">
        <v>0.3979166666666667</v>
      </c>
      <c r="D1135" t="s">
        <v>89</v>
      </c>
    </row>
    <row r="1136" spans="1:4" ht="12.75">
      <c r="A1136" s="18">
        <v>41933</v>
      </c>
      <c r="B1136" t="s">
        <v>93</v>
      </c>
      <c r="C1136" s="20">
        <v>0.6520833333333333</v>
      </c>
      <c r="D1136" t="s">
        <v>88</v>
      </c>
    </row>
    <row r="1137" spans="1:4" ht="12.75">
      <c r="A1137" s="18">
        <v>41933</v>
      </c>
      <c r="B1137" t="s">
        <v>93</v>
      </c>
      <c r="C1137" s="20">
        <v>0.9131944444444445</v>
      </c>
      <c r="D1137" t="s">
        <v>89</v>
      </c>
    </row>
    <row r="1138" spans="1:4" ht="12.75">
      <c r="A1138" s="18">
        <v>41934</v>
      </c>
      <c r="B1138" t="s">
        <v>94</v>
      </c>
      <c r="C1138" s="20">
        <v>0.16666666666666666</v>
      </c>
      <c r="D1138" t="s">
        <v>88</v>
      </c>
    </row>
    <row r="1139" spans="1:4" ht="12.75">
      <c r="A1139" s="18">
        <v>41934</v>
      </c>
      <c r="B1139" t="s">
        <v>94</v>
      </c>
      <c r="C1139" s="20">
        <v>0.42291666666666666</v>
      </c>
      <c r="D1139" t="s">
        <v>89</v>
      </c>
    </row>
    <row r="1140" spans="1:4" ht="12.75">
      <c r="A1140" s="18">
        <v>41934</v>
      </c>
      <c r="B1140" t="s">
        <v>94</v>
      </c>
      <c r="C1140" s="20">
        <v>0.6777777777777777</v>
      </c>
      <c r="D1140" t="s">
        <v>88</v>
      </c>
    </row>
    <row r="1141" spans="1:4" ht="12.75">
      <c r="A1141" s="18">
        <v>41934</v>
      </c>
      <c r="B1141" t="s">
        <v>94</v>
      </c>
      <c r="C1141" s="20">
        <v>0.9395833333333333</v>
      </c>
      <c r="D1141" t="s">
        <v>89</v>
      </c>
    </row>
    <row r="1142" spans="1:4" ht="12.75">
      <c r="A1142" s="18">
        <v>41935</v>
      </c>
      <c r="B1142" t="s">
        <v>95</v>
      </c>
      <c r="C1142" s="20">
        <v>0.19375</v>
      </c>
      <c r="D1142" t="s">
        <v>88</v>
      </c>
    </row>
    <row r="1143" spans="1:4" ht="12.75">
      <c r="A1143" s="18">
        <v>41935</v>
      </c>
      <c r="B1143" t="s">
        <v>95</v>
      </c>
      <c r="C1143" s="20">
        <v>0.4486111111111111</v>
      </c>
      <c r="D1143" t="s">
        <v>89</v>
      </c>
    </row>
    <row r="1144" spans="1:4" ht="12.75">
      <c r="A1144" s="18">
        <v>41935</v>
      </c>
      <c r="B1144" t="s">
        <v>95</v>
      </c>
      <c r="C1144" s="20">
        <v>0.7048611111111112</v>
      </c>
      <c r="D1144" t="s">
        <v>88</v>
      </c>
    </row>
    <row r="1145" spans="1:4" ht="12.75">
      <c r="A1145" s="18">
        <v>41935</v>
      </c>
      <c r="B1145" t="s">
        <v>95</v>
      </c>
      <c r="C1145" s="20">
        <v>0.9680555555555556</v>
      </c>
      <c r="D1145" t="s">
        <v>89</v>
      </c>
    </row>
    <row r="1146" spans="1:4" ht="12.75">
      <c r="A1146" s="18">
        <v>41936</v>
      </c>
      <c r="B1146" t="s">
        <v>87</v>
      </c>
      <c r="C1146" s="20">
        <v>0.2222222222222222</v>
      </c>
      <c r="D1146" t="s">
        <v>88</v>
      </c>
    </row>
    <row r="1147" spans="1:4" ht="12.75">
      <c r="A1147" s="18">
        <v>41936</v>
      </c>
      <c r="B1147" t="s">
        <v>87</v>
      </c>
      <c r="C1147" s="20">
        <v>0.4763888888888889</v>
      </c>
      <c r="D1147" t="s">
        <v>89</v>
      </c>
    </row>
    <row r="1148" spans="1:4" ht="12.75">
      <c r="A1148" s="18">
        <v>41936</v>
      </c>
      <c r="B1148" t="s">
        <v>87</v>
      </c>
      <c r="C1148" s="20">
        <v>0.7333333333333334</v>
      </c>
      <c r="D1148" t="s">
        <v>88</v>
      </c>
    </row>
    <row r="1149" spans="1:4" ht="12.75">
      <c r="A1149" s="18">
        <v>41936</v>
      </c>
      <c r="B1149" t="s">
        <v>87</v>
      </c>
      <c r="C1149" s="20">
        <v>0.998611111111111</v>
      </c>
      <c r="D1149" t="s">
        <v>89</v>
      </c>
    </row>
    <row r="1150" spans="1:4" ht="12.75">
      <c r="A1150" s="18">
        <v>41937</v>
      </c>
      <c r="B1150" t="s">
        <v>90</v>
      </c>
      <c r="C1150" s="20">
        <v>0.25277777777777777</v>
      </c>
      <c r="D1150" t="s">
        <v>88</v>
      </c>
    </row>
    <row r="1151" spans="1:4" ht="12.75">
      <c r="A1151" s="18">
        <v>41937</v>
      </c>
      <c r="B1151" t="s">
        <v>90</v>
      </c>
      <c r="C1151" s="20">
        <v>0.5069444444444444</v>
      </c>
      <c r="D1151" t="s">
        <v>89</v>
      </c>
    </row>
    <row r="1152" spans="1:4" ht="12.75">
      <c r="A1152" s="18">
        <v>41937</v>
      </c>
      <c r="B1152" t="s">
        <v>90</v>
      </c>
      <c r="C1152" s="20">
        <v>0.7645833333333334</v>
      </c>
      <c r="D1152" t="s">
        <v>88</v>
      </c>
    </row>
    <row r="1153" spans="1:4" ht="12.75">
      <c r="A1153" s="18">
        <v>41938</v>
      </c>
      <c r="B1153" t="s">
        <v>91</v>
      </c>
      <c r="C1153" s="20">
        <v>0.03125</v>
      </c>
      <c r="D1153" t="s">
        <v>89</v>
      </c>
    </row>
    <row r="1154" spans="1:4" ht="12.75">
      <c r="A1154" s="18">
        <v>41938</v>
      </c>
      <c r="B1154" t="s">
        <v>91</v>
      </c>
      <c r="C1154" s="20">
        <v>0.28611111111111115</v>
      </c>
      <c r="D1154" t="s">
        <v>88</v>
      </c>
    </row>
    <row r="1155" spans="1:4" ht="12.75">
      <c r="A1155" s="18">
        <v>41938</v>
      </c>
      <c r="B1155" t="s">
        <v>91</v>
      </c>
      <c r="C1155" s="20">
        <v>0.5402777777777777</v>
      </c>
      <c r="D1155" t="s">
        <v>89</v>
      </c>
    </row>
    <row r="1156" spans="1:4" ht="12.75">
      <c r="A1156" s="18">
        <v>41938</v>
      </c>
      <c r="B1156" t="s">
        <v>91</v>
      </c>
      <c r="C1156" s="20">
        <v>0.7993055555555556</v>
      </c>
      <c r="D1156" t="s">
        <v>88</v>
      </c>
    </row>
    <row r="1157" spans="1:4" ht="12.75">
      <c r="A1157" s="18">
        <v>41939</v>
      </c>
      <c r="B1157" t="s">
        <v>92</v>
      </c>
      <c r="C1157" s="20">
        <v>0.06805555555555555</v>
      </c>
      <c r="D1157" t="s">
        <v>89</v>
      </c>
    </row>
    <row r="1158" spans="1:4" ht="12.75">
      <c r="A1158" s="18">
        <v>41939</v>
      </c>
      <c r="B1158" t="s">
        <v>92</v>
      </c>
      <c r="C1158" s="20">
        <v>0.3236111111111111</v>
      </c>
      <c r="D1158" t="s">
        <v>88</v>
      </c>
    </row>
    <row r="1159" spans="1:4" ht="12.75">
      <c r="A1159" s="18">
        <v>41939</v>
      </c>
      <c r="B1159" t="s">
        <v>92</v>
      </c>
      <c r="C1159" s="20">
        <v>0.5770833333333333</v>
      </c>
      <c r="D1159" t="s">
        <v>89</v>
      </c>
    </row>
    <row r="1160" spans="1:4" ht="12.75">
      <c r="A1160" s="18">
        <v>41939</v>
      </c>
      <c r="B1160" t="s">
        <v>92</v>
      </c>
      <c r="C1160" s="20">
        <v>0.8368055555555555</v>
      </c>
      <c r="D1160" t="s">
        <v>88</v>
      </c>
    </row>
    <row r="1161" spans="1:4" ht="12.75">
      <c r="A1161" s="18">
        <v>41940</v>
      </c>
      <c r="B1161" t="s">
        <v>93</v>
      </c>
      <c r="C1161" s="20">
        <v>0.1076388888888889</v>
      </c>
      <c r="D1161" t="s">
        <v>89</v>
      </c>
    </row>
    <row r="1162" spans="1:4" ht="12.75">
      <c r="A1162" s="18">
        <v>41940</v>
      </c>
      <c r="B1162" t="s">
        <v>93</v>
      </c>
      <c r="C1162" s="20">
        <v>0.3652777777777778</v>
      </c>
      <c r="D1162" t="s">
        <v>88</v>
      </c>
    </row>
    <row r="1163" spans="1:4" ht="12.75">
      <c r="A1163" s="18">
        <v>41940</v>
      </c>
      <c r="B1163" t="s">
        <v>93</v>
      </c>
      <c r="C1163" s="20">
        <v>0.61875</v>
      </c>
      <c r="D1163" t="s">
        <v>89</v>
      </c>
    </row>
    <row r="1164" spans="1:4" ht="12.75">
      <c r="A1164" s="18">
        <v>41940</v>
      </c>
      <c r="B1164" t="s">
        <v>93</v>
      </c>
      <c r="C1164" s="20">
        <v>0.8784722222222222</v>
      </c>
      <c r="D1164" t="s">
        <v>88</v>
      </c>
    </row>
    <row r="1165" spans="1:4" ht="12.75">
      <c r="A1165" s="18">
        <v>41941</v>
      </c>
      <c r="B1165" t="s">
        <v>94</v>
      </c>
      <c r="C1165" s="20">
        <v>0.15069444444444444</v>
      </c>
      <c r="D1165" t="s">
        <v>89</v>
      </c>
    </row>
    <row r="1166" spans="1:4" ht="12.75">
      <c r="A1166" s="18">
        <v>41941</v>
      </c>
      <c r="B1166" t="s">
        <v>94</v>
      </c>
      <c r="C1166" s="20">
        <v>0.40902777777777777</v>
      </c>
      <c r="D1166" t="s">
        <v>88</v>
      </c>
    </row>
    <row r="1167" spans="1:4" ht="12.75">
      <c r="A1167" s="18">
        <v>41941</v>
      </c>
      <c r="B1167" t="s">
        <v>94</v>
      </c>
      <c r="C1167" s="20">
        <v>0.6625</v>
      </c>
      <c r="D1167" t="s">
        <v>89</v>
      </c>
    </row>
    <row r="1168" spans="1:4" ht="12.75">
      <c r="A1168" s="18">
        <v>41941</v>
      </c>
      <c r="B1168" t="s">
        <v>94</v>
      </c>
      <c r="C1168" s="20">
        <v>0.9222222222222222</v>
      </c>
      <c r="D1168" t="s">
        <v>88</v>
      </c>
    </row>
    <row r="1169" spans="1:4" ht="12.75">
      <c r="A1169" s="18">
        <v>41942</v>
      </c>
      <c r="B1169" t="s">
        <v>95</v>
      </c>
      <c r="C1169" s="20">
        <v>0.19375</v>
      </c>
      <c r="D1169" t="s">
        <v>89</v>
      </c>
    </row>
    <row r="1170" spans="1:4" ht="12.75">
      <c r="A1170" s="18">
        <v>41942</v>
      </c>
      <c r="B1170" t="s">
        <v>95</v>
      </c>
      <c r="C1170" s="20">
        <v>0.4527777777777778</v>
      </c>
      <c r="D1170" t="s">
        <v>88</v>
      </c>
    </row>
    <row r="1171" spans="1:4" ht="12.75">
      <c r="A1171" s="18">
        <v>41942</v>
      </c>
      <c r="B1171" t="s">
        <v>95</v>
      </c>
      <c r="C1171" s="20">
        <v>0.7076388888888889</v>
      </c>
      <c r="D1171" t="s">
        <v>89</v>
      </c>
    </row>
    <row r="1172" spans="1:4" ht="12.75">
      <c r="A1172" s="18">
        <v>41942</v>
      </c>
      <c r="B1172" t="s">
        <v>95</v>
      </c>
      <c r="C1172" s="20">
        <v>0.9659722222222222</v>
      </c>
      <c r="D1172" t="s">
        <v>88</v>
      </c>
    </row>
    <row r="1173" spans="1:4" ht="12.75">
      <c r="A1173" s="18">
        <v>41943</v>
      </c>
      <c r="B1173" t="s">
        <v>87</v>
      </c>
      <c r="C1173" s="20">
        <v>0.2354166666666667</v>
      </c>
      <c r="D1173" t="s">
        <v>89</v>
      </c>
    </row>
    <row r="1174" spans="1:4" ht="12.75">
      <c r="A1174" s="18">
        <v>41943</v>
      </c>
      <c r="B1174" t="s">
        <v>87</v>
      </c>
      <c r="C1174" s="20">
        <v>0.49513888888888885</v>
      </c>
      <c r="D1174" t="s">
        <v>88</v>
      </c>
    </row>
    <row r="1175" spans="1:4" ht="12.75">
      <c r="A1175" s="18">
        <v>41943</v>
      </c>
      <c r="B1175" t="s">
        <v>87</v>
      </c>
      <c r="C1175" s="20">
        <v>0.751388888888889</v>
      </c>
      <c r="D1175" t="s">
        <v>89</v>
      </c>
    </row>
    <row r="1176" spans="1:4" ht="12.75">
      <c r="A1176" s="18">
        <v>41944</v>
      </c>
      <c r="B1176" t="s">
        <v>90</v>
      </c>
      <c r="C1176" s="20">
        <v>0.008333333333333333</v>
      </c>
      <c r="D1176" t="s">
        <v>88</v>
      </c>
    </row>
    <row r="1177" spans="1:4" ht="12.75">
      <c r="A1177" s="18">
        <v>41944</v>
      </c>
      <c r="B1177" t="s">
        <v>90</v>
      </c>
      <c r="C1177" s="20">
        <v>0.27569444444444446</v>
      </c>
      <c r="D1177" t="s">
        <v>89</v>
      </c>
    </row>
    <row r="1178" spans="1:4" ht="12.75">
      <c r="A1178" s="18">
        <v>41944</v>
      </c>
      <c r="B1178" t="s">
        <v>90</v>
      </c>
      <c r="C1178" s="20">
        <v>0.5354166666666667</v>
      </c>
      <c r="D1178" t="s">
        <v>88</v>
      </c>
    </row>
    <row r="1179" spans="1:4" ht="12.75">
      <c r="A1179" s="18">
        <v>41944</v>
      </c>
      <c r="B1179" t="s">
        <v>90</v>
      </c>
      <c r="C1179" s="20">
        <v>0.7930555555555556</v>
      </c>
      <c r="D1179" t="s">
        <v>89</v>
      </c>
    </row>
    <row r="1180" spans="1:4" ht="12.75">
      <c r="A1180" s="18">
        <v>41945</v>
      </c>
      <c r="B1180" t="s">
        <v>91</v>
      </c>
      <c r="C1180" s="20">
        <v>0.04791666666666666</v>
      </c>
      <c r="D1180" t="s">
        <v>88</v>
      </c>
    </row>
    <row r="1181" spans="1:4" ht="12.75">
      <c r="A1181" s="18">
        <v>41945</v>
      </c>
      <c r="B1181" t="s">
        <v>91</v>
      </c>
      <c r="C1181" s="20">
        <v>0.2708333333333333</v>
      </c>
      <c r="D1181" t="s">
        <v>89</v>
      </c>
    </row>
    <row r="1182" spans="1:4" ht="12.75">
      <c r="A1182" s="18">
        <v>41945</v>
      </c>
      <c r="B1182" t="s">
        <v>91</v>
      </c>
      <c r="C1182" s="20">
        <v>0.5305555555555556</v>
      </c>
      <c r="D1182" t="s">
        <v>88</v>
      </c>
    </row>
    <row r="1183" spans="1:4" ht="12.75">
      <c r="A1183" s="18">
        <v>41945</v>
      </c>
      <c r="B1183" t="s">
        <v>91</v>
      </c>
      <c r="C1183" s="20">
        <v>0.7902777777777777</v>
      </c>
      <c r="D1183" t="s">
        <v>89</v>
      </c>
    </row>
    <row r="1184" spans="1:4" ht="12.75">
      <c r="A1184" s="18">
        <v>41946</v>
      </c>
      <c r="B1184" t="s">
        <v>92</v>
      </c>
      <c r="C1184" s="20">
        <v>0.044444444444444446</v>
      </c>
      <c r="D1184" t="s">
        <v>88</v>
      </c>
    </row>
    <row r="1185" spans="1:4" ht="12.75">
      <c r="A1185" s="18">
        <v>41946</v>
      </c>
      <c r="B1185" t="s">
        <v>92</v>
      </c>
      <c r="C1185" s="20">
        <v>0.30624999999999997</v>
      </c>
      <c r="D1185" t="s">
        <v>89</v>
      </c>
    </row>
    <row r="1186" spans="1:4" ht="12.75">
      <c r="A1186" s="18">
        <v>41946</v>
      </c>
      <c r="B1186" t="s">
        <v>92</v>
      </c>
      <c r="C1186" s="20">
        <v>0.5659722222222222</v>
      </c>
      <c r="D1186" t="s">
        <v>88</v>
      </c>
    </row>
    <row r="1187" spans="1:4" ht="12.75">
      <c r="A1187" s="18">
        <v>41946</v>
      </c>
      <c r="B1187" t="s">
        <v>92</v>
      </c>
      <c r="C1187" s="20">
        <v>0.8270833333333334</v>
      </c>
      <c r="D1187" t="s">
        <v>89</v>
      </c>
    </row>
    <row r="1188" spans="1:4" ht="12.75">
      <c r="A1188" s="18">
        <v>41947</v>
      </c>
      <c r="B1188" t="s">
        <v>93</v>
      </c>
      <c r="C1188" s="20">
        <v>0.08055555555555556</v>
      </c>
      <c r="D1188" t="s">
        <v>88</v>
      </c>
    </row>
    <row r="1189" spans="1:4" ht="12.75">
      <c r="A1189" s="18">
        <v>41947</v>
      </c>
      <c r="B1189" t="s">
        <v>93</v>
      </c>
      <c r="C1189" s="20">
        <v>0.34027777777777773</v>
      </c>
      <c r="D1189" t="s">
        <v>89</v>
      </c>
    </row>
    <row r="1190" spans="1:4" ht="12.75">
      <c r="A1190" s="18">
        <v>41947</v>
      </c>
      <c r="B1190" t="s">
        <v>93</v>
      </c>
      <c r="C1190" s="20">
        <v>0.6006944444444444</v>
      </c>
      <c r="D1190" t="s">
        <v>88</v>
      </c>
    </row>
    <row r="1191" spans="1:4" ht="12.75">
      <c r="A1191" s="18">
        <v>41947</v>
      </c>
      <c r="B1191" t="s">
        <v>93</v>
      </c>
      <c r="C1191" s="20">
        <v>0.8631944444444444</v>
      </c>
      <c r="D1191" t="s">
        <v>89</v>
      </c>
    </row>
    <row r="1192" spans="1:4" ht="12.75">
      <c r="A1192" s="18">
        <v>41948</v>
      </c>
      <c r="B1192" t="s">
        <v>94</v>
      </c>
      <c r="C1192" s="20">
        <v>0.11527777777777777</v>
      </c>
      <c r="D1192" t="s">
        <v>88</v>
      </c>
    </row>
    <row r="1193" spans="1:4" ht="12.75">
      <c r="A1193" s="18">
        <v>41948</v>
      </c>
      <c r="B1193" t="s">
        <v>94</v>
      </c>
      <c r="C1193" s="20">
        <v>0.3736111111111111</v>
      </c>
      <c r="D1193" t="s">
        <v>89</v>
      </c>
    </row>
    <row r="1194" spans="1:4" ht="12.75">
      <c r="A1194" s="18">
        <v>41948</v>
      </c>
      <c r="B1194" t="s">
        <v>94</v>
      </c>
      <c r="C1194" s="20">
        <v>0.6340277777777777</v>
      </c>
      <c r="D1194" t="s">
        <v>88</v>
      </c>
    </row>
    <row r="1195" spans="1:4" ht="12.75">
      <c r="A1195" s="18">
        <v>41948</v>
      </c>
      <c r="B1195" t="s">
        <v>94</v>
      </c>
      <c r="C1195" s="20">
        <v>0.8979166666666667</v>
      </c>
      <c r="D1195" t="s">
        <v>89</v>
      </c>
    </row>
    <row r="1196" spans="1:4" ht="12.75">
      <c r="A1196" s="18">
        <v>41949</v>
      </c>
      <c r="B1196" t="s">
        <v>95</v>
      </c>
      <c r="C1196" s="20">
        <v>0.15</v>
      </c>
      <c r="D1196" t="s">
        <v>88</v>
      </c>
    </row>
    <row r="1197" spans="1:4" ht="12.75">
      <c r="A1197" s="18">
        <v>41949</v>
      </c>
      <c r="B1197" t="s">
        <v>95</v>
      </c>
      <c r="C1197" s="20">
        <v>0.4069444444444445</v>
      </c>
      <c r="D1197" t="s">
        <v>89</v>
      </c>
    </row>
    <row r="1198" spans="1:4" ht="12.75">
      <c r="A1198" s="18">
        <v>41949</v>
      </c>
      <c r="B1198" t="s">
        <v>95</v>
      </c>
      <c r="C1198" s="20">
        <v>0.6680555555555556</v>
      </c>
      <c r="D1198" t="s">
        <v>88</v>
      </c>
    </row>
    <row r="1199" spans="1:4" ht="12.75">
      <c r="A1199" s="18">
        <v>41949</v>
      </c>
      <c r="B1199" t="s">
        <v>95</v>
      </c>
      <c r="C1199" s="20">
        <v>0.9326388888888889</v>
      </c>
      <c r="D1199" t="s">
        <v>89</v>
      </c>
    </row>
    <row r="1200" spans="1:4" ht="12.75">
      <c r="A1200" s="18">
        <v>41950</v>
      </c>
      <c r="B1200" t="s">
        <v>87</v>
      </c>
      <c r="C1200" s="20">
        <v>0.18472222222222223</v>
      </c>
      <c r="D1200" t="s">
        <v>88</v>
      </c>
    </row>
    <row r="1201" spans="1:4" ht="12.75">
      <c r="A1201" s="18">
        <v>41950</v>
      </c>
      <c r="B1201" t="s">
        <v>87</v>
      </c>
      <c r="C1201" s="20">
        <v>0.44027777777777777</v>
      </c>
      <c r="D1201" t="s">
        <v>89</v>
      </c>
    </row>
    <row r="1202" spans="1:4" ht="12.75">
      <c r="A1202" s="18">
        <v>41950</v>
      </c>
      <c r="B1202" t="s">
        <v>87</v>
      </c>
      <c r="C1202" s="20">
        <v>0.7013888888888888</v>
      </c>
      <c r="D1202" t="s">
        <v>88</v>
      </c>
    </row>
    <row r="1203" spans="1:4" ht="12.75">
      <c r="A1203" s="18">
        <v>41950</v>
      </c>
      <c r="B1203" t="s">
        <v>87</v>
      </c>
      <c r="C1203" s="20">
        <v>0.9680555555555556</v>
      </c>
      <c r="D1203" t="s">
        <v>89</v>
      </c>
    </row>
    <row r="1204" spans="1:4" ht="12.75">
      <c r="A1204" s="18">
        <v>41951</v>
      </c>
      <c r="B1204" t="s">
        <v>90</v>
      </c>
      <c r="C1204" s="20">
        <v>0.21944444444444444</v>
      </c>
      <c r="D1204" t="s">
        <v>88</v>
      </c>
    </row>
    <row r="1205" spans="1:4" ht="12.75">
      <c r="A1205" s="18">
        <v>41951</v>
      </c>
      <c r="B1205" t="s">
        <v>90</v>
      </c>
      <c r="C1205" s="20">
        <v>0.47361111111111115</v>
      </c>
      <c r="D1205" t="s">
        <v>89</v>
      </c>
    </row>
    <row r="1206" spans="1:4" ht="12.75">
      <c r="A1206" s="18">
        <v>41951</v>
      </c>
      <c r="B1206" t="s">
        <v>90</v>
      </c>
      <c r="C1206" s="20">
        <v>0.7361111111111112</v>
      </c>
      <c r="D1206" t="s">
        <v>88</v>
      </c>
    </row>
    <row r="1207" spans="1:4" ht="12.75">
      <c r="A1207" s="18">
        <v>41952</v>
      </c>
      <c r="B1207" t="s">
        <v>91</v>
      </c>
      <c r="C1207" s="20">
        <v>0.003472222222222222</v>
      </c>
      <c r="D1207" t="s">
        <v>89</v>
      </c>
    </row>
    <row r="1208" spans="1:4" ht="12.75">
      <c r="A1208" s="18">
        <v>41952</v>
      </c>
      <c r="B1208" t="s">
        <v>91</v>
      </c>
      <c r="C1208" s="20">
        <v>0.2555555555555556</v>
      </c>
      <c r="D1208" t="s">
        <v>88</v>
      </c>
    </row>
    <row r="1209" spans="1:4" ht="12.75">
      <c r="A1209" s="18">
        <v>41952</v>
      </c>
      <c r="B1209" t="s">
        <v>91</v>
      </c>
      <c r="C1209" s="20">
        <v>0.5090277777777777</v>
      </c>
      <c r="D1209" t="s">
        <v>89</v>
      </c>
    </row>
    <row r="1210" spans="1:4" ht="12.75">
      <c r="A1210" s="18">
        <v>41952</v>
      </c>
      <c r="B1210" t="s">
        <v>91</v>
      </c>
      <c r="C1210" s="20">
        <v>0.7715277777777777</v>
      </c>
      <c r="D1210" t="s">
        <v>88</v>
      </c>
    </row>
    <row r="1211" spans="1:4" ht="12.75">
      <c r="A1211" s="18">
        <v>41953</v>
      </c>
      <c r="B1211" t="s">
        <v>92</v>
      </c>
      <c r="C1211" s="20">
        <v>0.04097222222222222</v>
      </c>
      <c r="D1211" t="s">
        <v>89</v>
      </c>
    </row>
    <row r="1212" spans="1:4" ht="12.75">
      <c r="A1212" s="18">
        <v>41953</v>
      </c>
      <c r="B1212" t="s">
        <v>92</v>
      </c>
      <c r="C1212" s="20">
        <v>0.29305555555555557</v>
      </c>
      <c r="D1212" t="s">
        <v>88</v>
      </c>
    </row>
    <row r="1213" spans="1:4" ht="12.75">
      <c r="A1213" s="18">
        <v>41953</v>
      </c>
      <c r="B1213" t="s">
        <v>92</v>
      </c>
      <c r="C1213" s="20">
        <v>0.5458333333333333</v>
      </c>
      <c r="D1213" t="s">
        <v>89</v>
      </c>
    </row>
    <row r="1214" spans="1:4" ht="12.75">
      <c r="A1214" s="18">
        <v>41953</v>
      </c>
      <c r="B1214" t="s">
        <v>92</v>
      </c>
      <c r="C1214" s="20">
        <v>0.8090277777777778</v>
      </c>
      <c r="D1214" t="s">
        <v>88</v>
      </c>
    </row>
    <row r="1215" spans="1:4" ht="12.75">
      <c r="A1215" s="18">
        <v>41954</v>
      </c>
      <c r="B1215" t="s">
        <v>93</v>
      </c>
      <c r="C1215" s="20">
        <v>0.07916666666666666</v>
      </c>
      <c r="D1215" t="s">
        <v>89</v>
      </c>
    </row>
    <row r="1216" spans="1:4" ht="12.75">
      <c r="A1216" s="18">
        <v>41954</v>
      </c>
      <c r="B1216" t="s">
        <v>93</v>
      </c>
      <c r="C1216" s="20">
        <v>0.33194444444444443</v>
      </c>
      <c r="D1216" t="s">
        <v>88</v>
      </c>
    </row>
    <row r="1217" spans="1:4" ht="12.75">
      <c r="A1217" s="18">
        <v>41954</v>
      </c>
      <c r="B1217" t="s">
        <v>93</v>
      </c>
      <c r="C1217" s="20">
        <v>0.5854166666666667</v>
      </c>
      <c r="D1217" t="s">
        <v>89</v>
      </c>
    </row>
    <row r="1218" spans="1:4" ht="12.75">
      <c r="A1218" s="18">
        <v>41954</v>
      </c>
      <c r="B1218" t="s">
        <v>93</v>
      </c>
      <c r="C1218" s="20">
        <v>0.8479166666666668</v>
      </c>
      <c r="D1218" t="s">
        <v>88</v>
      </c>
    </row>
    <row r="1219" spans="1:4" ht="12.75">
      <c r="A1219" s="18">
        <v>41955</v>
      </c>
      <c r="B1219" t="s">
        <v>94</v>
      </c>
      <c r="C1219" s="20">
        <v>0.1173611111111111</v>
      </c>
      <c r="D1219" t="s">
        <v>89</v>
      </c>
    </row>
    <row r="1220" spans="1:4" ht="12.75">
      <c r="A1220" s="18">
        <v>41955</v>
      </c>
      <c r="B1220" t="s">
        <v>94</v>
      </c>
      <c r="C1220" s="20">
        <v>0.37222222222222223</v>
      </c>
      <c r="D1220" t="s">
        <v>88</v>
      </c>
    </row>
    <row r="1221" spans="1:4" ht="12.75">
      <c r="A1221" s="18">
        <v>41955</v>
      </c>
      <c r="B1221" t="s">
        <v>94</v>
      </c>
      <c r="C1221" s="20">
        <v>0.6256944444444444</v>
      </c>
      <c r="D1221" t="s">
        <v>89</v>
      </c>
    </row>
    <row r="1222" spans="1:4" ht="12.75">
      <c r="A1222" s="18">
        <v>41955</v>
      </c>
      <c r="B1222" t="s">
        <v>94</v>
      </c>
      <c r="C1222" s="20">
        <v>0.8868055555555556</v>
      </c>
      <c r="D1222" t="s">
        <v>88</v>
      </c>
    </row>
    <row r="1223" spans="1:4" ht="12.75">
      <c r="A1223" s="18">
        <v>41956</v>
      </c>
      <c r="B1223" t="s">
        <v>95</v>
      </c>
      <c r="C1223" s="20">
        <v>0.15555555555555556</v>
      </c>
      <c r="D1223" t="s">
        <v>89</v>
      </c>
    </row>
    <row r="1224" spans="1:4" ht="12.75">
      <c r="A1224" s="18">
        <v>41956</v>
      </c>
      <c r="B1224" t="s">
        <v>95</v>
      </c>
      <c r="C1224" s="20">
        <v>0.41111111111111115</v>
      </c>
      <c r="D1224" t="s">
        <v>88</v>
      </c>
    </row>
    <row r="1225" spans="1:4" ht="12.75">
      <c r="A1225" s="18">
        <v>41956</v>
      </c>
      <c r="B1225" t="s">
        <v>95</v>
      </c>
      <c r="C1225" s="20">
        <v>0.6659722222222222</v>
      </c>
      <c r="D1225" t="s">
        <v>89</v>
      </c>
    </row>
    <row r="1226" spans="1:4" ht="12.75">
      <c r="A1226" s="18">
        <v>41956</v>
      </c>
      <c r="B1226" t="s">
        <v>95</v>
      </c>
      <c r="C1226" s="20">
        <v>0.9249999999999999</v>
      </c>
      <c r="D1226" t="s">
        <v>88</v>
      </c>
    </row>
    <row r="1227" spans="1:4" ht="12.75">
      <c r="A1227" s="18">
        <v>41957</v>
      </c>
      <c r="B1227" t="s">
        <v>87</v>
      </c>
      <c r="C1227" s="20">
        <v>0.1909722222222222</v>
      </c>
      <c r="D1227" t="s">
        <v>89</v>
      </c>
    </row>
    <row r="1228" spans="1:4" ht="12.75">
      <c r="A1228" s="18">
        <v>41957</v>
      </c>
      <c r="B1228" t="s">
        <v>87</v>
      </c>
      <c r="C1228" s="20">
        <v>0.4472222222222222</v>
      </c>
      <c r="D1228" t="s">
        <v>88</v>
      </c>
    </row>
    <row r="1229" spans="1:4" ht="12.75">
      <c r="A1229" s="18">
        <v>41957</v>
      </c>
      <c r="B1229" t="s">
        <v>87</v>
      </c>
      <c r="C1229" s="20">
        <v>0.7034722222222222</v>
      </c>
      <c r="D1229" t="s">
        <v>89</v>
      </c>
    </row>
    <row r="1230" spans="1:4" ht="12.75">
      <c r="A1230" s="18">
        <v>41957</v>
      </c>
      <c r="B1230" t="s">
        <v>87</v>
      </c>
      <c r="C1230" s="20">
        <v>0.9604166666666667</v>
      </c>
      <c r="D1230" t="s">
        <v>88</v>
      </c>
    </row>
    <row r="1231" spans="1:4" ht="12.75">
      <c r="A1231" s="18">
        <v>41958</v>
      </c>
      <c r="B1231" t="s">
        <v>90</v>
      </c>
      <c r="C1231" s="20">
        <v>0.22291666666666665</v>
      </c>
      <c r="D1231" t="s">
        <v>89</v>
      </c>
    </row>
    <row r="1232" spans="1:4" ht="12.75">
      <c r="A1232" s="18">
        <v>41958</v>
      </c>
      <c r="B1232" t="s">
        <v>90</v>
      </c>
      <c r="C1232" s="20">
        <v>0.4798611111111111</v>
      </c>
      <c r="D1232" t="s">
        <v>88</v>
      </c>
    </row>
    <row r="1233" spans="1:4" ht="12.75">
      <c r="A1233" s="18">
        <v>41958</v>
      </c>
      <c r="B1233" t="s">
        <v>90</v>
      </c>
      <c r="C1233" s="20">
        <v>0.7374999999999999</v>
      </c>
      <c r="D1233" t="s">
        <v>89</v>
      </c>
    </row>
    <row r="1234" spans="1:4" ht="12.75">
      <c r="A1234" s="18">
        <v>41958</v>
      </c>
      <c r="B1234" t="s">
        <v>90</v>
      </c>
      <c r="C1234" s="20">
        <v>0.9923611111111111</v>
      </c>
      <c r="D1234" t="s">
        <v>88</v>
      </c>
    </row>
    <row r="1235" spans="1:4" ht="12.75">
      <c r="A1235" s="18">
        <v>41959</v>
      </c>
      <c r="B1235" t="s">
        <v>91</v>
      </c>
      <c r="C1235" s="20">
        <v>0.2520833333333333</v>
      </c>
      <c r="D1235" t="s">
        <v>89</v>
      </c>
    </row>
    <row r="1236" spans="1:4" ht="12.75">
      <c r="A1236" s="18">
        <v>41959</v>
      </c>
      <c r="B1236" t="s">
        <v>91</v>
      </c>
      <c r="C1236" s="20">
        <v>0.5083333333333333</v>
      </c>
      <c r="D1236" t="s">
        <v>88</v>
      </c>
    </row>
    <row r="1237" spans="1:4" ht="12.75">
      <c r="A1237" s="18">
        <v>41959</v>
      </c>
      <c r="B1237" t="s">
        <v>91</v>
      </c>
      <c r="C1237" s="20">
        <v>0.7680555555555556</v>
      </c>
      <c r="D1237" t="s">
        <v>89</v>
      </c>
    </row>
    <row r="1238" spans="1:4" ht="12.75">
      <c r="A1238" s="18">
        <v>41960</v>
      </c>
      <c r="B1238" t="s">
        <v>92</v>
      </c>
      <c r="C1238" s="20">
        <v>0.02152777777777778</v>
      </c>
      <c r="D1238" t="s">
        <v>88</v>
      </c>
    </row>
    <row r="1239" spans="1:4" ht="12.75">
      <c r="A1239" s="18">
        <v>41960</v>
      </c>
      <c r="B1239" t="s">
        <v>92</v>
      </c>
      <c r="C1239" s="20">
        <v>0.2791666666666667</v>
      </c>
      <c r="D1239" t="s">
        <v>89</v>
      </c>
    </row>
    <row r="1240" spans="1:4" ht="12.75">
      <c r="A1240" s="18">
        <v>41960</v>
      </c>
      <c r="B1240" t="s">
        <v>92</v>
      </c>
      <c r="C1240" s="20">
        <v>0.5354166666666667</v>
      </c>
      <c r="D1240" t="s">
        <v>88</v>
      </c>
    </row>
    <row r="1241" spans="1:4" ht="12.75">
      <c r="A1241" s="18">
        <v>41960</v>
      </c>
      <c r="B1241" t="s">
        <v>92</v>
      </c>
      <c r="C1241" s="20">
        <v>0.7965277777777778</v>
      </c>
      <c r="D1241" t="s">
        <v>89</v>
      </c>
    </row>
    <row r="1242" spans="1:4" ht="12.75">
      <c r="A1242" s="18">
        <v>41961</v>
      </c>
      <c r="B1242" t="s">
        <v>93</v>
      </c>
      <c r="C1242" s="20">
        <v>0.049305555555555554</v>
      </c>
      <c r="D1242" t="s">
        <v>88</v>
      </c>
    </row>
    <row r="1243" spans="1:4" ht="12.75">
      <c r="A1243" s="18">
        <v>41961</v>
      </c>
      <c r="B1243" t="s">
        <v>93</v>
      </c>
      <c r="C1243" s="20">
        <v>0.3048611111111111</v>
      </c>
      <c r="D1243" t="s">
        <v>89</v>
      </c>
    </row>
    <row r="1244" spans="1:4" ht="12.75">
      <c r="A1244" s="18">
        <v>41961</v>
      </c>
      <c r="B1244" t="s">
        <v>93</v>
      </c>
      <c r="C1244" s="20">
        <v>0.5618055555555556</v>
      </c>
      <c r="D1244" t="s">
        <v>88</v>
      </c>
    </row>
    <row r="1245" spans="1:4" ht="12.75">
      <c r="A1245" s="18">
        <v>41961</v>
      </c>
      <c r="B1245" t="s">
        <v>93</v>
      </c>
      <c r="C1245" s="20">
        <v>0.8243055555555556</v>
      </c>
      <c r="D1245" t="s">
        <v>89</v>
      </c>
    </row>
    <row r="1246" spans="1:4" ht="12.75">
      <c r="A1246" s="18">
        <v>41962</v>
      </c>
      <c r="B1246" t="s">
        <v>94</v>
      </c>
      <c r="C1246" s="20">
        <v>0.0763888888888889</v>
      </c>
      <c r="D1246" t="s">
        <v>88</v>
      </c>
    </row>
    <row r="1247" spans="1:4" ht="12.75">
      <c r="A1247" s="18">
        <v>41962</v>
      </c>
      <c r="B1247" t="s">
        <v>94</v>
      </c>
      <c r="C1247" s="20">
        <v>0.33125</v>
      </c>
      <c r="D1247" t="s">
        <v>89</v>
      </c>
    </row>
    <row r="1248" spans="1:4" ht="12.75">
      <c r="A1248" s="18">
        <v>41962</v>
      </c>
      <c r="B1248" t="s">
        <v>94</v>
      </c>
      <c r="C1248" s="20">
        <v>0.5881944444444445</v>
      </c>
      <c r="D1248" t="s">
        <v>88</v>
      </c>
    </row>
    <row r="1249" spans="1:4" ht="12.75">
      <c r="A1249" s="18">
        <v>41962</v>
      </c>
      <c r="B1249" t="s">
        <v>94</v>
      </c>
      <c r="C1249" s="20">
        <v>0.8520833333333333</v>
      </c>
      <c r="D1249" t="s">
        <v>89</v>
      </c>
    </row>
    <row r="1250" spans="1:4" ht="12.75">
      <c r="A1250" s="18">
        <v>41963</v>
      </c>
      <c r="B1250" t="s">
        <v>95</v>
      </c>
      <c r="C1250" s="20">
        <v>0.10416666666666667</v>
      </c>
      <c r="D1250" t="s">
        <v>88</v>
      </c>
    </row>
    <row r="1251" spans="1:4" ht="12.75">
      <c r="A1251" s="18">
        <v>41963</v>
      </c>
      <c r="B1251" t="s">
        <v>95</v>
      </c>
      <c r="C1251" s="20">
        <v>0.35833333333333334</v>
      </c>
      <c r="D1251" t="s">
        <v>89</v>
      </c>
    </row>
    <row r="1252" spans="1:4" ht="12.75">
      <c r="A1252" s="18">
        <v>41963</v>
      </c>
      <c r="B1252" t="s">
        <v>95</v>
      </c>
      <c r="C1252" s="20">
        <v>0.6159722222222223</v>
      </c>
      <c r="D1252" t="s">
        <v>88</v>
      </c>
    </row>
    <row r="1253" spans="1:4" ht="12.75">
      <c r="A1253" s="18">
        <v>41963</v>
      </c>
      <c r="B1253" t="s">
        <v>95</v>
      </c>
      <c r="C1253" s="20">
        <v>0.8805555555555555</v>
      </c>
      <c r="D1253" t="s">
        <v>89</v>
      </c>
    </row>
    <row r="1254" spans="1:4" ht="12.75">
      <c r="A1254" s="18">
        <v>41964</v>
      </c>
      <c r="B1254" t="s">
        <v>87</v>
      </c>
      <c r="C1254" s="20">
        <v>0.13333333333333333</v>
      </c>
      <c r="D1254" t="s">
        <v>88</v>
      </c>
    </row>
    <row r="1255" spans="1:4" ht="12.75">
      <c r="A1255" s="18">
        <v>41964</v>
      </c>
      <c r="B1255" t="s">
        <v>87</v>
      </c>
      <c r="C1255" s="20">
        <v>0.38680555555555557</v>
      </c>
      <c r="D1255" t="s">
        <v>89</v>
      </c>
    </row>
    <row r="1256" spans="1:4" ht="12.75">
      <c r="A1256" s="18">
        <v>41964</v>
      </c>
      <c r="B1256" t="s">
        <v>87</v>
      </c>
      <c r="C1256" s="20">
        <v>0.6451388888888888</v>
      </c>
      <c r="D1256" t="s">
        <v>88</v>
      </c>
    </row>
    <row r="1257" spans="1:4" ht="12.75">
      <c r="A1257" s="18">
        <v>41964</v>
      </c>
      <c r="B1257" t="s">
        <v>87</v>
      </c>
      <c r="C1257" s="20">
        <v>0.9111111111111111</v>
      </c>
      <c r="D1257" t="s">
        <v>89</v>
      </c>
    </row>
    <row r="1258" spans="1:4" ht="12.75">
      <c r="A1258" s="18">
        <v>41965</v>
      </c>
      <c r="B1258" t="s">
        <v>90</v>
      </c>
      <c r="C1258" s="20">
        <v>0.1638888888888889</v>
      </c>
      <c r="D1258" t="s">
        <v>88</v>
      </c>
    </row>
    <row r="1259" spans="1:4" ht="12.75">
      <c r="A1259" s="18">
        <v>41965</v>
      </c>
      <c r="B1259" t="s">
        <v>90</v>
      </c>
      <c r="C1259" s="20">
        <v>0.4173611111111111</v>
      </c>
      <c r="D1259" t="s">
        <v>89</v>
      </c>
    </row>
    <row r="1260" spans="1:4" ht="12.75">
      <c r="A1260" s="18">
        <v>41965</v>
      </c>
      <c r="B1260" t="s">
        <v>90</v>
      </c>
      <c r="C1260" s="20">
        <v>0.6756944444444444</v>
      </c>
      <c r="D1260" t="s">
        <v>88</v>
      </c>
    </row>
    <row r="1261" spans="1:4" ht="12.75">
      <c r="A1261" s="18">
        <v>41965</v>
      </c>
      <c r="B1261" t="s">
        <v>90</v>
      </c>
      <c r="C1261" s="20">
        <v>0.9430555555555555</v>
      </c>
      <c r="D1261" t="s">
        <v>89</v>
      </c>
    </row>
    <row r="1262" spans="1:4" ht="12.75">
      <c r="A1262" s="18">
        <v>41966</v>
      </c>
      <c r="B1262" t="s">
        <v>91</v>
      </c>
      <c r="C1262" s="20">
        <v>0.19722222222222222</v>
      </c>
      <c r="D1262" t="s">
        <v>88</v>
      </c>
    </row>
    <row r="1263" spans="1:4" ht="12.75">
      <c r="A1263" s="18">
        <v>41966</v>
      </c>
      <c r="B1263" t="s">
        <v>91</v>
      </c>
      <c r="C1263" s="20">
        <v>0.45</v>
      </c>
      <c r="D1263" t="s">
        <v>89</v>
      </c>
    </row>
    <row r="1264" spans="1:4" ht="12.75">
      <c r="A1264" s="18">
        <v>41966</v>
      </c>
      <c r="B1264" t="s">
        <v>91</v>
      </c>
      <c r="C1264" s="20">
        <v>0.7090277777777777</v>
      </c>
      <c r="D1264" t="s">
        <v>88</v>
      </c>
    </row>
    <row r="1265" spans="1:4" ht="12.75">
      <c r="A1265" s="18">
        <v>41966</v>
      </c>
      <c r="B1265" t="s">
        <v>91</v>
      </c>
      <c r="C1265" s="20">
        <v>0.9777777777777777</v>
      </c>
      <c r="D1265" t="s">
        <v>89</v>
      </c>
    </row>
    <row r="1266" spans="1:4" ht="12.75">
      <c r="A1266" s="18">
        <v>41967</v>
      </c>
      <c r="B1266" t="s">
        <v>92</v>
      </c>
      <c r="C1266" s="20">
        <v>0.23263888888888887</v>
      </c>
      <c r="D1266" t="s">
        <v>88</v>
      </c>
    </row>
    <row r="1267" spans="1:4" ht="12.75">
      <c r="A1267" s="18">
        <v>41967</v>
      </c>
      <c r="B1267" t="s">
        <v>92</v>
      </c>
      <c r="C1267" s="20">
        <v>0.48541666666666666</v>
      </c>
      <c r="D1267" t="s">
        <v>89</v>
      </c>
    </row>
    <row r="1268" spans="1:4" ht="12.75">
      <c r="A1268" s="18">
        <v>41967</v>
      </c>
      <c r="B1268" t="s">
        <v>92</v>
      </c>
      <c r="C1268" s="20">
        <v>0.7451388888888889</v>
      </c>
      <c r="D1268" t="s">
        <v>88</v>
      </c>
    </row>
    <row r="1269" spans="1:4" ht="12.75">
      <c r="A1269" s="18">
        <v>41968</v>
      </c>
      <c r="B1269" t="s">
        <v>93</v>
      </c>
      <c r="C1269" s="20">
        <v>0.014583333333333332</v>
      </c>
      <c r="D1269" t="s">
        <v>89</v>
      </c>
    </row>
    <row r="1270" spans="1:4" ht="12.75">
      <c r="A1270" s="18">
        <v>41968</v>
      </c>
      <c r="B1270" t="s">
        <v>93</v>
      </c>
      <c r="C1270" s="20">
        <v>0.2708333333333333</v>
      </c>
      <c r="D1270" t="s">
        <v>88</v>
      </c>
    </row>
    <row r="1271" spans="1:4" ht="12.75">
      <c r="A1271" s="18">
        <v>41968</v>
      </c>
      <c r="B1271" t="s">
        <v>93</v>
      </c>
      <c r="C1271" s="20">
        <v>0.5236111111111111</v>
      </c>
      <c r="D1271" t="s">
        <v>89</v>
      </c>
    </row>
    <row r="1272" spans="1:4" ht="12.75">
      <c r="A1272" s="18">
        <v>41968</v>
      </c>
      <c r="B1272" t="s">
        <v>93</v>
      </c>
      <c r="C1272" s="20">
        <v>0.7833333333333333</v>
      </c>
      <c r="D1272" t="s">
        <v>88</v>
      </c>
    </row>
    <row r="1273" spans="1:4" ht="12.75">
      <c r="A1273" s="18">
        <v>41969</v>
      </c>
      <c r="B1273" t="s">
        <v>94</v>
      </c>
      <c r="C1273" s="20">
        <v>0.05416666666666667</v>
      </c>
      <c r="D1273" t="s">
        <v>89</v>
      </c>
    </row>
    <row r="1274" spans="1:4" ht="12.75">
      <c r="A1274" s="18">
        <v>41969</v>
      </c>
      <c r="B1274" t="s">
        <v>94</v>
      </c>
      <c r="C1274" s="20">
        <v>0.31180555555555556</v>
      </c>
      <c r="D1274" t="s">
        <v>88</v>
      </c>
    </row>
    <row r="1275" spans="1:4" ht="12.75">
      <c r="A1275" s="18">
        <v>41969</v>
      </c>
      <c r="B1275" t="s">
        <v>94</v>
      </c>
      <c r="C1275" s="20">
        <v>0.5659722222222222</v>
      </c>
      <c r="D1275" t="s">
        <v>89</v>
      </c>
    </row>
    <row r="1276" spans="1:4" ht="12.75">
      <c r="A1276" s="18">
        <v>41969</v>
      </c>
      <c r="B1276" t="s">
        <v>94</v>
      </c>
      <c r="C1276" s="20">
        <v>0.8250000000000001</v>
      </c>
      <c r="D1276" t="s">
        <v>88</v>
      </c>
    </row>
    <row r="1277" spans="1:4" ht="12.75">
      <c r="A1277" s="18">
        <v>41970</v>
      </c>
      <c r="B1277" t="s">
        <v>95</v>
      </c>
      <c r="C1277" s="20">
        <v>0.09583333333333333</v>
      </c>
      <c r="D1277" t="s">
        <v>89</v>
      </c>
    </row>
    <row r="1278" spans="1:4" ht="12.75">
      <c r="A1278" s="18">
        <v>41970</v>
      </c>
      <c r="B1278" t="s">
        <v>95</v>
      </c>
      <c r="C1278" s="20">
        <v>0.35555555555555557</v>
      </c>
      <c r="D1278" t="s">
        <v>88</v>
      </c>
    </row>
    <row r="1279" spans="1:4" ht="12.75">
      <c r="A1279" s="18">
        <v>41970</v>
      </c>
      <c r="B1279" t="s">
        <v>95</v>
      </c>
      <c r="C1279" s="20">
        <v>0.6104166666666667</v>
      </c>
      <c r="D1279" t="s">
        <v>89</v>
      </c>
    </row>
    <row r="1280" spans="1:4" ht="12.75">
      <c r="A1280" s="18">
        <v>41970</v>
      </c>
      <c r="B1280" t="s">
        <v>95</v>
      </c>
      <c r="C1280" s="20">
        <v>0.8680555555555555</v>
      </c>
      <c r="D1280" t="s">
        <v>88</v>
      </c>
    </row>
    <row r="1281" spans="1:4" ht="12.75">
      <c r="A1281" s="18">
        <v>41971</v>
      </c>
      <c r="B1281" t="s">
        <v>87</v>
      </c>
      <c r="C1281" s="20">
        <v>0.13819444444444443</v>
      </c>
      <c r="D1281" t="s">
        <v>89</v>
      </c>
    </row>
    <row r="1282" spans="1:4" ht="12.75">
      <c r="A1282" s="18">
        <v>41971</v>
      </c>
      <c r="B1282" t="s">
        <v>87</v>
      </c>
      <c r="C1282" s="20">
        <v>0.3993055555555556</v>
      </c>
      <c r="D1282" t="s">
        <v>88</v>
      </c>
    </row>
    <row r="1283" spans="1:4" ht="12.75">
      <c r="A1283" s="18">
        <v>41971</v>
      </c>
      <c r="B1283" t="s">
        <v>87</v>
      </c>
      <c r="C1283" s="20">
        <v>0.65625</v>
      </c>
      <c r="D1283" t="s">
        <v>89</v>
      </c>
    </row>
    <row r="1284" spans="1:4" ht="12.75">
      <c r="A1284" s="18">
        <v>41971</v>
      </c>
      <c r="B1284" t="s">
        <v>87</v>
      </c>
      <c r="C1284" s="20">
        <v>0.9125</v>
      </c>
      <c r="D1284" t="s">
        <v>88</v>
      </c>
    </row>
    <row r="1285" spans="1:4" ht="12.75">
      <c r="A1285" s="18">
        <v>41972</v>
      </c>
      <c r="B1285" t="s">
        <v>90</v>
      </c>
      <c r="C1285" s="20">
        <v>0.18055555555555555</v>
      </c>
      <c r="D1285" t="s">
        <v>89</v>
      </c>
    </row>
    <row r="1286" spans="1:4" ht="12.75">
      <c r="A1286" s="18">
        <v>41972</v>
      </c>
      <c r="B1286" t="s">
        <v>90</v>
      </c>
      <c r="C1286" s="20">
        <v>0.44236111111111115</v>
      </c>
      <c r="D1286" t="s">
        <v>88</v>
      </c>
    </row>
    <row r="1287" spans="1:4" ht="12.75">
      <c r="A1287" s="18">
        <v>41972</v>
      </c>
      <c r="B1287" t="s">
        <v>90</v>
      </c>
      <c r="C1287" s="20">
        <v>0.7006944444444444</v>
      </c>
      <c r="D1287" t="s">
        <v>89</v>
      </c>
    </row>
    <row r="1288" spans="1:4" ht="12.75">
      <c r="A1288" s="18">
        <v>41972</v>
      </c>
      <c r="B1288" t="s">
        <v>90</v>
      </c>
      <c r="C1288" s="20">
        <v>0.9555555555555556</v>
      </c>
      <c r="D1288" t="s">
        <v>88</v>
      </c>
    </row>
    <row r="1289" spans="1:4" ht="12.75">
      <c r="A1289" s="18">
        <v>41973</v>
      </c>
      <c r="B1289" t="s">
        <v>91</v>
      </c>
      <c r="C1289" s="20">
        <v>0.22083333333333333</v>
      </c>
      <c r="D1289" t="s">
        <v>89</v>
      </c>
    </row>
    <row r="1290" spans="1:4" ht="12.75">
      <c r="A1290" s="18">
        <v>41973</v>
      </c>
      <c r="B1290" t="s">
        <v>91</v>
      </c>
      <c r="C1290" s="20">
        <v>0.48333333333333334</v>
      </c>
      <c r="D1290" t="s">
        <v>88</v>
      </c>
    </row>
    <row r="1291" spans="1:4" ht="12.75">
      <c r="A1291" s="18">
        <v>41973</v>
      </c>
      <c r="B1291" t="s">
        <v>91</v>
      </c>
      <c r="C1291" s="20">
        <v>0.74375</v>
      </c>
      <c r="D1291" t="s">
        <v>89</v>
      </c>
    </row>
    <row r="1292" spans="1:4" ht="12.75">
      <c r="A1292" s="18">
        <v>41973</v>
      </c>
      <c r="B1292" t="s">
        <v>91</v>
      </c>
      <c r="C1292" s="20">
        <v>0.9965277777777778</v>
      </c>
      <c r="D1292" t="s">
        <v>88</v>
      </c>
    </row>
    <row r="1293" spans="1:4" ht="12.75">
      <c r="A1293" s="18">
        <v>41974</v>
      </c>
      <c r="B1293" t="s">
        <v>92</v>
      </c>
      <c r="C1293" s="20">
        <v>0.2590277777777778</v>
      </c>
      <c r="D1293" t="s">
        <v>89</v>
      </c>
    </row>
    <row r="1294" spans="1:4" ht="12.75">
      <c r="A1294" s="18">
        <v>41974</v>
      </c>
      <c r="B1294" t="s">
        <v>92</v>
      </c>
      <c r="C1294" s="20">
        <v>0.5215277777777778</v>
      </c>
      <c r="D1294" t="s">
        <v>88</v>
      </c>
    </row>
    <row r="1295" spans="1:4" ht="12.75">
      <c r="A1295" s="18">
        <v>41974</v>
      </c>
      <c r="B1295" t="s">
        <v>92</v>
      </c>
      <c r="C1295" s="20">
        <v>0.7833333333333333</v>
      </c>
      <c r="D1295" t="s">
        <v>89</v>
      </c>
    </row>
    <row r="1296" spans="1:4" ht="12.75">
      <c r="A1296" s="18">
        <v>41975</v>
      </c>
      <c r="B1296" t="s">
        <v>93</v>
      </c>
      <c r="C1296" s="20">
        <v>0.035416666666666666</v>
      </c>
      <c r="D1296" t="s">
        <v>88</v>
      </c>
    </row>
    <row r="1297" spans="1:4" ht="12.75">
      <c r="A1297" s="18">
        <v>41975</v>
      </c>
      <c r="B1297" t="s">
        <v>93</v>
      </c>
      <c r="C1297" s="20">
        <v>0.2951388888888889</v>
      </c>
      <c r="D1297" t="s">
        <v>89</v>
      </c>
    </row>
    <row r="1298" spans="1:4" ht="12.75">
      <c r="A1298" s="18">
        <v>41975</v>
      </c>
      <c r="B1298" t="s">
        <v>93</v>
      </c>
      <c r="C1298" s="20">
        <v>0.5576388888888889</v>
      </c>
      <c r="D1298" t="s">
        <v>88</v>
      </c>
    </row>
    <row r="1299" spans="1:4" ht="12.75">
      <c r="A1299" s="18">
        <v>41975</v>
      </c>
      <c r="B1299" t="s">
        <v>93</v>
      </c>
      <c r="C1299" s="20">
        <v>0.8208333333333333</v>
      </c>
      <c r="D1299" t="s">
        <v>89</v>
      </c>
    </row>
    <row r="1300" spans="1:4" ht="12.75">
      <c r="A1300" s="18">
        <v>41976</v>
      </c>
      <c r="B1300" t="s">
        <v>94</v>
      </c>
      <c r="C1300" s="20">
        <v>0.07222222222222223</v>
      </c>
      <c r="D1300" t="s">
        <v>88</v>
      </c>
    </row>
    <row r="1301" spans="1:4" ht="12.75">
      <c r="A1301" s="18">
        <v>41976</v>
      </c>
      <c r="B1301" t="s">
        <v>94</v>
      </c>
      <c r="C1301" s="20">
        <v>0.32916666666666666</v>
      </c>
      <c r="D1301" t="s">
        <v>89</v>
      </c>
    </row>
    <row r="1302" spans="1:4" ht="12.75">
      <c r="A1302" s="18">
        <v>41976</v>
      </c>
      <c r="B1302" t="s">
        <v>94</v>
      </c>
      <c r="C1302" s="20">
        <v>0.5916666666666667</v>
      </c>
      <c r="D1302" t="s">
        <v>88</v>
      </c>
    </row>
    <row r="1303" spans="1:4" ht="12.75">
      <c r="A1303" s="18">
        <v>41976</v>
      </c>
      <c r="B1303" t="s">
        <v>94</v>
      </c>
      <c r="C1303" s="20">
        <v>0.8562500000000001</v>
      </c>
      <c r="D1303" t="s">
        <v>89</v>
      </c>
    </row>
    <row r="1304" spans="1:4" ht="12.75">
      <c r="A1304" s="18">
        <v>41977</v>
      </c>
      <c r="B1304" t="s">
        <v>95</v>
      </c>
      <c r="C1304" s="20">
        <v>0.10625</v>
      </c>
      <c r="D1304" t="s">
        <v>88</v>
      </c>
    </row>
    <row r="1305" spans="1:4" ht="12.75">
      <c r="A1305" s="18">
        <v>41977</v>
      </c>
      <c r="B1305" t="s">
        <v>95</v>
      </c>
      <c r="C1305" s="20">
        <v>0.36180555555555555</v>
      </c>
      <c r="D1305" t="s">
        <v>89</v>
      </c>
    </row>
    <row r="1306" spans="1:4" ht="12.75">
      <c r="A1306" s="18">
        <v>41977</v>
      </c>
      <c r="B1306" t="s">
        <v>95</v>
      </c>
      <c r="C1306" s="20">
        <v>0.6243055555555556</v>
      </c>
      <c r="D1306" t="s">
        <v>88</v>
      </c>
    </row>
    <row r="1307" spans="1:4" ht="12.75">
      <c r="A1307" s="18">
        <v>41977</v>
      </c>
      <c r="B1307" t="s">
        <v>95</v>
      </c>
      <c r="C1307" s="20">
        <v>0.8895833333333334</v>
      </c>
      <c r="D1307" t="s">
        <v>89</v>
      </c>
    </row>
    <row r="1308" spans="1:4" ht="12.75">
      <c r="A1308" s="18">
        <v>41978</v>
      </c>
      <c r="B1308" t="s">
        <v>87</v>
      </c>
      <c r="C1308" s="20">
        <v>0.13958333333333334</v>
      </c>
      <c r="D1308" t="s">
        <v>88</v>
      </c>
    </row>
    <row r="1309" spans="1:4" ht="12.75">
      <c r="A1309" s="18">
        <v>41978</v>
      </c>
      <c r="B1309" t="s">
        <v>87</v>
      </c>
      <c r="C1309" s="20">
        <v>0.39375</v>
      </c>
      <c r="D1309" t="s">
        <v>89</v>
      </c>
    </row>
    <row r="1310" spans="1:4" ht="12.75">
      <c r="A1310" s="18">
        <v>41978</v>
      </c>
      <c r="B1310" t="s">
        <v>87</v>
      </c>
      <c r="C1310" s="20">
        <v>0.6555555555555556</v>
      </c>
      <c r="D1310" t="s">
        <v>88</v>
      </c>
    </row>
    <row r="1311" spans="1:4" ht="12.75">
      <c r="A1311" s="18">
        <v>41978</v>
      </c>
      <c r="B1311" t="s">
        <v>87</v>
      </c>
      <c r="C1311" s="20">
        <v>0.9222222222222222</v>
      </c>
      <c r="D1311" t="s">
        <v>89</v>
      </c>
    </row>
    <row r="1312" spans="1:4" ht="12.75">
      <c r="A1312" s="18">
        <v>41979</v>
      </c>
      <c r="B1312" t="s">
        <v>90</v>
      </c>
      <c r="C1312" s="20">
        <v>0.17152777777777775</v>
      </c>
      <c r="D1312" t="s">
        <v>88</v>
      </c>
    </row>
    <row r="1313" spans="1:4" ht="12.75">
      <c r="A1313" s="18">
        <v>41979</v>
      </c>
      <c r="B1313" t="s">
        <v>90</v>
      </c>
      <c r="C1313" s="20">
        <v>0.425</v>
      </c>
      <c r="D1313" t="s">
        <v>89</v>
      </c>
    </row>
    <row r="1314" spans="1:4" ht="12.75">
      <c r="A1314" s="18">
        <v>41979</v>
      </c>
      <c r="B1314" t="s">
        <v>90</v>
      </c>
      <c r="C1314" s="20">
        <v>0.6868055555555556</v>
      </c>
      <c r="D1314" t="s">
        <v>88</v>
      </c>
    </row>
    <row r="1315" spans="1:4" ht="12.75">
      <c r="A1315" s="18">
        <v>41979</v>
      </c>
      <c r="B1315" t="s">
        <v>90</v>
      </c>
      <c r="C1315" s="20">
        <v>0.9534722222222222</v>
      </c>
      <c r="D1315" t="s">
        <v>89</v>
      </c>
    </row>
    <row r="1316" spans="1:4" ht="12.75">
      <c r="A1316" s="18">
        <v>41980</v>
      </c>
      <c r="B1316" t="s">
        <v>91</v>
      </c>
      <c r="C1316" s="20">
        <v>0.2034722222222222</v>
      </c>
      <c r="D1316" t="s">
        <v>88</v>
      </c>
    </row>
    <row r="1317" spans="1:4" ht="12.75">
      <c r="A1317" s="18">
        <v>41980</v>
      </c>
      <c r="B1317" t="s">
        <v>91</v>
      </c>
      <c r="C1317" s="20">
        <v>0.45555555555555555</v>
      </c>
      <c r="D1317" t="s">
        <v>89</v>
      </c>
    </row>
    <row r="1318" spans="1:4" ht="12.75">
      <c r="A1318" s="18">
        <v>41980</v>
      </c>
      <c r="B1318" t="s">
        <v>91</v>
      </c>
      <c r="C1318" s="20">
        <v>0.7180555555555556</v>
      </c>
      <c r="D1318" t="s">
        <v>88</v>
      </c>
    </row>
    <row r="1319" spans="1:4" ht="12.75">
      <c r="A1319" s="18">
        <v>41980</v>
      </c>
      <c r="B1319" t="s">
        <v>91</v>
      </c>
      <c r="C1319" s="20">
        <v>0.9854166666666666</v>
      </c>
      <c r="D1319" t="s">
        <v>89</v>
      </c>
    </row>
    <row r="1320" spans="1:4" ht="12.75">
      <c r="A1320" s="18">
        <v>41981</v>
      </c>
      <c r="B1320" t="s">
        <v>92</v>
      </c>
      <c r="C1320" s="20">
        <v>0.2354166666666667</v>
      </c>
      <c r="D1320" t="s">
        <v>88</v>
      </c>
    </row>
    <row r="1321" spans="1:4" ht="12.75">
      <c r="A1321" s="18">
        <v>41981</v>
      </c>
      <c r="B1321" t="s">
        <v>92</v>
      </c>
      <c r="C1321" s="20">
        <v>0.48680555555555555</v>
      </c>
      <c r="D1321" t="s">
        <v>89</v>
      </c>
    </row>
    <row r="1322" spans="1:4" ht="12.75">
      <c r="A1322" s="18">
        <v>41981</v>
      </c>
      <c r="B1322" t="s">
        <v>92</v>
      </c>
      <c r="C1322" s="20">
        <v>0.7493055555555556</v>
      </c>
      <c r="D1322" t="s">
        <v>88</v>
      </c>
    </row>
    <row r="1323" spans="1:4" ht="12.75">
      <c r="A1323" s="18">
        <v>41982</v>
      </c>
      <c r="B1323" t="s">
        <v>93</v>
      </c>
      <c r="C1323" s="20">
        <v>0.017361111111111112</v>
      </c>
      <c r="D1323" t="s">
        <v>89</v>
      </c>
    </row>
    <row r="1324" spans="1:4" ht="12.75">
      <c r="A1324" s="18">
        <v>41982</v>
      </c>
      <c r="B1324" t="s">
        <v>93</v>
      </c>
      <c r="C1324" s="20">
        <v>0.26875</v>
      </c>
      <c r="D1324" t="s">
        <v>88</v>
      </c>
    </row>
    <row r="1325" spans="1:4" ht="12.75">
      <c r="A1325" s="18">
        <v>41982</v>
      </c>
      <c r="B1325" t="s">
        <v>93</v>
      </c>
      <c r="C1325" s="20">
        <v>0.5194444444444445</v>
      </c>
      <c r="D1325" t="s">
        <v>89</v>
      </c>
    </row>
    <row r="1326" spans="1:4" ht="12.75">
      <c r="A1326" s="18">
        <v>41982</v>
      </c>
      <c r="B1326" t="s">
        <v>93</v>
      </c>
      <c r="C1326" s="20">
        <v>0.7819444444444444</v>
      </c>
      <c r="D1326" t="s">
        <v>88</v>
      </c>
    </row>
    <row r="1327" spans="1:4" ht="12.75">
      <c r="A1327" s="18">
        <v>41983</v>
      </c>
      <c r="B1327" t="s">
        <v>94</v>
      </c>
      <c r="C1327" s="20">
        <v>0.05069444444444445</v>
      </c>
      <c r="D1327" t="s">
        <v>89</v>
      </c>
    </row>
    <row r="1328" spans="1:4" ht="12.75">
      <c r="A1328" s="18">
        <v>41983</v>
      </c>
      <c r="B1328" t="s">
        <v>94</v>
      </c>
      <c r="C1328" s="20">
        <v>0.30277777777777776</v>
      </c>
      <c r="D1328" t="s">
        <v>88</v>
      </c>
    </row>
    <row r="1329" spans="1:4" ht="12.75">
      <c r="A1329" s="18">
        <v>41983</v>
      </c>
      <c r="B1329" t="s">
        <v>94</v>
      </c>
      <c r="C1329" s="20">
        <v>0.5541666666666667</v>
      </c>
      <c r="D1329" t="s">
        <v>89</v>
      </c>
    </row>
    <row r="1330" spans="1:4" ht="12.75">
      <c r="A1330" s="18">
        <v>41983</v>
      </c>
      <c r="B1330" t="s">
        <v>94</v>
      </c>
      <c r="C1330" s="20">
        <v>0.8152777777777778</v>
      </c>
      <c r="D1330" t="s">
        <v>88</v>
      </c>
    </row>
    <row r="1331" spans="1:4" ht="12.75">
      <c r="A1331" s="18">
        <v>41984</v>
      </c>
      <c r="B1331" t="s">
        <v>95</v>
      </c>
      <c r="C1331" s="20">
        <v>0.08402777777777777</v>
      </c>
      <c r="D1331" t="s">
        <v>89</v>
      </c>
    </row>
    <row r="1332" spans="1:4" ht="12.75">
      <c r="A1332" s="18">
        <v>41984</v>
      </c>
      <c r="B1332" t="s">
        <v>95</v>
      </c>
      <c r="C1332" s="20">
        <v>0.33819444444444446</v>
      </c>
      <c r="D1332" t="s">
        <v>88</v>
      </c>
    </row>
    <row r="1333" spans="1:4" ht="12.75">
      <c r="A1333" s="18">
        <v>41984</v>
      </c>
      <c r="B1333" t="s">
        <v>95</v>
      </c>
      <c r="C1333" s="20">
        <v>0.5902777777777778</v>
      </c>
      <c r="D1333" t="s">
        <v>89</v>
      </c>
    </row>
    <row r="1334" spans="1:4" ht="12.75">
      <c r="A1334" s="18">
        <v>41984</v>
      </c>
      <c r="B1334" t="s">
        <v>95</v>
      </c>
      <c r="C1334" s="20">
        <v>0.8506944444444445</v>
      </c>
      <c r="D1334" t="s">
        <v>88</v>
      </c>
    </row>
    <row r="1335" spans="1:4" ht="12.75">
      <c r="A1335" s="18">
        <v>41985</v>
      </c>
      <c r="B1335" t="s">
        <v>87</v>
      </c>
      <c r="C1335" s="20">
        <v>0.11875000000000001</v>
      </c>
      <c r="D1335" t="s">
        <v>89</v>
      </c>
    </row>
    <row r="1336" spans="1:4" ht="12.75">
      <c r="A1336" s="18">
        <v>41985</v>
      </c>
      <c r="B1336" t="s">
        <v>87</v>
      </c>
      <c r="C1336" s="20">
        <v>0.3743055555555555</v>
      </c>
      <c r="D1336" t="s">
        <v>88</v>
      </c>
    </row>
    <row r="1337" spans="1:4" ht="12.75">
      <c r="A1337" s="18">
        <v>41985</v>
      </c>
      <c r="B1337" t="s">
        <v>87</v>
      </c>
      <c r="C1337" s="20">
        <v>0.6291666666666667</v>
      </c>
      <c r="D1337" t="s">
        <v>89</v>
      </c>
    </row>
    <row r="1338" spans="1:4" ht="12.75">
      <c r="A1338" s="18">
        <v>41985</v>
      </c>
      <c r="B1338" t="s">
        <v>87</v>
      </c>
      <c r="C1338" s="20">
        <v>0.8868055555555556</v>
      </c>
      <c r="D1338" t="s">
        <v>88</v>
      </c>
    </row>
    <row r="1339" spans="1:4" ht="12.75">
      <c r="A1339" s="18">
        <v>41986</v>
      </c>
      <c r="B1339" t="s">
        <v>90</v>
      </c>
      <c r="C1339" s="20">
        <v>0.15277777777777776</v>
      </c>
      <c r="D1339" t="s">
        <v>89</v>
      </c>
    </row>
    <row r="1340" spans="1:4" ht="12.75">
      <c r="A1340" s="18">
        <v>41986</v>
      </c>
      <c r="B1340" t="s">
        <v>90</v>
      </c>
      <c r="C1340" s="20">
        <v>0.41041666666666665</v>
      </c>
      <c r="D1340" t="s">
        <v>88</v>
      </c>
    </row>
    <row r="1341" spans="1:4" ht="12.75">
      <c r="A1341" s="18">
        <v>41986</v>
      </c>
      <c r="B1341" t="s">
        <v>90</v>
      </c>
      <c r="C1341" s="20">
        <v>0.6673611111111111</v>
      </c>
      <c r="D1341" t="s">
        <v>89</v>
      </c>
    </row>
    <row r="1342" spans="1:4" ht="12.75">
      <c r="A1342" s="18">
        <v>41986</v>
      </c>
      <c r="B1342" t="s">
        <v>90</v>
      </c>
      <c r="C1342" s="20">
        <v>0.9229166666666666</v>
      </c>
      <c r="D1342" t="s">
        <v>88</v>
      </c>
    </row>
    <row r="1343" spans="1:4" ht="12.75">
      <c r="A1343" s="18">
        <v>41987</v>
      </c>
      <c r="B1343" t="s">
        <v>91</v>
      </c>
      <c r="C1343" s="20">
        <v>0.18611111111111112</v>
      </c>
      <c r="D1343" t="s">
        <v>89</v>
      </c>
    </row>
    <row r="1344" spans="1:4" ht="12.75">
      <c r="A1344" s="18">
        <v>41987</v>
      </c>
      <c r="B1344" t="s">
        <v>91</v>
      </c>
      <c r="C1344" s="20">
        <v>0.4451388888888889</v>
      </c>
      <c r="D1344" t="s">
        <v>88</v>
      </c>
    </row>
    <row r="1345" spans="1:4" ht="12.75">
      <c r="A1345" s="18">
        <v>41987</v>
      </c>
      <c r="B1345" t="s">
        <v>91</v>
      </c>
      <c r="C1345" s="20">
        <v>0.7048611111111112</v>
      </c>
      <c r="D1345" t="s">
        <v>89</v>
      </c>
    </row>
    <row r="1346" spans="1:4" ht="12.75">
      <c r="A1346" s="18">
        <v>41987</v>
      </c>
      <c r="B1346" t="s">
        <v>91</v>
      </c>
      <c r="C1346" s="20">
        <v>0.9583333333333334</v>
      </c>
      <c r="D1346" t="s">
        <v>88</v>
      </c>
    </row>
    <row r="1347" spans="1:4" ht="12.75">
      <c r="A1347" s="18">
        <v>41988</v>
      </c>
      <c r="B1347" t="s">
        <v>92</v>
      </c>
      <c r="C1347" s="20">
        <v>0.21805555555555556</v>
      </c>
      <c r="D1347" t="s">
        <v>89</v>
      </c>
    </row>
    <row r="1348" spans="1:4" ht="12.75">
      <c r="A1348" s="18">
        <v>41988</v>
      </c>
      <c r="B1348" t="s">
        <v>92</v>
      </c>
      <c r="C1348" s="20">
        <v>0.4770833333333333</v>
      </c>
      <c r="D1348" t="s">
        <v>88</v>
      </c>
    </row>
    <row r="1349" spans="1:4" ht="12.75">
      <c r="A1349" s="18">
        <v>41988</v>
      </c>
      <c r="B1349" t="s">
        <v>92</v>
      </c>
      <c r="C1349" s="20">
        <v>0.7388888888888889</v>
      </c>
      <c r="D1349" t="s">
        <v>89</v>
      </c>
    </row>
    <row r="1350" spans="1:4" ht="12.75">
      <c r="A1350" s="18">
        <v>41988</v>
      </c>
      <c r="B1350" t="s">
        <v>92</v>
      </c>
      <c r="C1350" s="20">
        <v>0.9909722222222223</v>
      </c>
      <c r="D1350" t="s">
        <v>88</v>
      </c>
    </row>
    <row r="1351" spans="1:4" ht="12.75">
      <c r="A1351" s="18">
        <v>41989</v>
      </c>
      <c r="B1351" t="s">
        <v>93</v>
      </c>
      <c r="C1351" s="20">
        <v>0.24791666666666667</v>
      </c>
      <c r="D1351" t="s">
        <v>89</v>
      </c>
    </row>
    <row r="1352" spans="1:4" ht="12.75">
      <c r="A1352" s="18">
        <v>41989</v>
      </c>
      <c r="B1352" t="s">
        <v>93</v>
      </c>
      <c r="C1352" s="20">
        <v>0.5076388888888889</v>
      </c>
      <c r="D1352" t="s">
        <v>88</v>
      </c>
    </row>
    <row r="1353" spans="1:4" ht="12.75">
      <c r="A1353" s="18">
        <v>41989</v>
      </c>
      <c r="B1353" t="s">
        <v>93</v>
      </c>
      <c r="C1353" s="20">
        <v>0.7715277777777777</v>
      </c>
      <c r="D1353" t="s">
        <v>89</v>
      </c>
    </row>
    <row r="1354" spans="1:4" ht="12.75">
      <c r="A1354" s="18">
        <v>41990</v>
      </c>
      <c r="B1354" t="s">
        <v>94</v>
      </c>
      <c r="C1354" s="20">
        <v>0.022222222222222223</v>
      </c>
      <c r="D1354" t="s">
        <v>88</v>
      </c>
    </row>
    <row r="1355" spans="1:4" ht="12.75">
      <c r="A1355" s="18">
        <v>41990</v>
      </c>
      <c r="B1355" t="s">
        <v>94</v>
      </c>
      <c r="C1355" s="20">
        <v>0.2777777777777778</v>
      </c>
      <c r="D1355" t="s">
        <v>89</v>
      </c>
    </row>
    <row r="1356" spans="1:4" ht="12.75">
      <c r="A1356" s="18">
        <v>41990</v>
      </c>
      <c r="B1356" t="s">
        <v>94</v>
      </c>
      <c r="C1356" s="20">
        <v>0.5368055555555555</v>
      </c>
      <c r="D1356" t="s">
        <v>88</v>
      </c>
    </row>
    <row r="1357" spans="1:4" ht="12.75">
      <c r="A1357" s="18">
        <v>41990</v>
      </c>
      <c r="B1357" t="s">
        <v>94</v>
      </c>
      <c r="C1357" s="20">
        <v>0.8020833333333334</v>
      </c>
      <c r="D1357" t="s">
        <v>89</v>
      </c>
    </row>
    <row r="1358" spans="1:4" ht="12.75">
      <c r="A1358" s="18">
        <v>41991</v>
      </c>
      <c r="B1358" t="s">
        <v>95</v>
      </c>
      <c r="C1358" s="20">
        <v>0.05347222222222222</v>
      </c>
      <c r="D1358" t="s">
        <v>88</v>
      </c>
    </row>
    <row r="1359" spans="1:4" ht="12.75">
      <c r="A1359" s="18">
        <v>41991</v>
      </c>
      <c r="B1359" t="s">
        <v>95</v>
      </c>
      <c r="C1359" s="20">
        <v>0.3069444444444444</v>
      </c>
      <c r="D1359" t="s">
        <v>89</v>
      </c>
    </row>
    <row r="1360" spans="1:4" ht="12.75">
      <c r="A1360" s="18">
        <v>41991</v>
      </c>
      <c r="B1360" t="s">
        <v>95</v>
      </c>
      <c r="C1360" s="20">
        <v>0.5666666666666667</v>
      </c>
      <c r="D1360" t="s">
        <v>88</v>
      </c>
    </row>
    <row r="1361" spans="1:4" ht="12.75">
      <c r="A1361" s="18">
        <v>41991</v>
      </c>
      <c r="B1361" t="s">
        <v>95</v>
      </c>
      <c r="C1361" s="20">
        <v>0.8326388888888889</v>
      </c>
      <c r="D1361" t="s">
        <v>89</v>
      </c>
    </row>
    <row r="1362" spans="1:4" ht="12.75">
      <c r="A1362" s="18">
        <v>41992</v>
      </c>
      <c r="B1362" t="s">
        <v>87</v>
      </c>
      <c r="C1362" s="20">
        <v>0.08402777777777777</v>
      </c>
      <c r="D1362" t="s">
        <v>88</v>
      </c>
    </row>
    <row r="1363" spans="1:4" ht="12.75">
      <c r="A1363" s="18">
        <v>41992</v>
      </c>
      <c r="B1363" t="s">
        <v>87</v>
      </c>
      <c r="C1363" s="20">
        <v>0.33749999999999997</v>
      </c>
      <c r="D1363" t="s">
        <v>89</v>
      </c>
    </row>
    <row r="1364" spans="1:4" ht="12.75">
      <c r="A1364" s="18">
        <v>41992</v>
      </c>
      <c r="B1364" t="s">
        <v>87</v>
      </c>
      <c r="C1364" s="20">
        <v>0.5972222222222222</v>
      </c>
      <c r="D1364" t="s">
        <v>88</v>
      </c>
    </row>
    <row r="1365" spans="1:4" ht="12.75">
      <c r="A1365" s="18">
        <v>41992</v>
      </c>
      <c r="B1365" t="s">
        <v>87</v>
      </c>
      <c r="C1365" s="20">
        <v>0.8638888888888889</v>
      </c>
      <c r="D1365" t="s">
        <v>89</v>
      </c>
    </row>
    <row r="1366" spans="1:4" ht="12.75">
      <c r="A1366" s="18">
        <v>41993</v>
      </c>
      <c r="B1366" t="s">
        <v>90</v>
      </c>
      <c r="C1366" s="20">
        <v>0.11597222222222221</v>
      </c>
      <c r="D1366" t="s">
        <v>88</v>
      </c>
    </row>
    <row r="1367" spans="1:4" ht="12.75">
      <c r="A1367" s="18">
        <v>41993</v>
      </c>
      <c r="B1367" t="s">
        <v>90</v>
      </c>
      <c r="C1367" s="20">
        <v>0.36874999999999997</v>
      </c>
      <c r="D1367" t="s">
        <v>89</v>
      </c>
    </row>
    <row r="1368" spans="1:4" ht="12.75">
      <c r="A1368" s="18">
        <v>41993</v>
      </c>
      <c r="B1368" t="s">
        <v>90</v>
      </c>
      <c r="C1368" s="20">
        <v>0.6284722222222222</v>
      </c>
      <c r="D1368" t="s">
        <v>88</v>
      </c>
    </row>
    <row r="1369" spans="1:4" ht="12.75">
      <c r="A1369" s="18">
        <v>41993</v>
      </c>
      <c r="B1369" t="s">
        <v>90</v>
      </c>
      <c r="C1369" s="20">
        <v>0.8958333333333334</v>
      </c>
      <c r="D1369" t="s">
        <v>89</v>
      </c>
    </row>
    <row r="1370" spans="1:4" ht="12.75">
      <c r="A1370" s="18">
        <v>41994</v>
      </c>
      <c r="B1370" t="s">
        <v>91</v>
      </c>
      <c r="C1370" s="20">
        <v>0.14930555555555555</v>
      </c>
      <c r="D1370" t="s">
        <v>88</v>
      </c>
    </row>
    <row r="1371" spans="1:4" ht="12.75">
      <c r="A1371" s="18">
        <v>41994</v>
      </c>
      <c r="B1371" t="s">
        <v>91</v>
      </c>
      <c r="C1371" s="20">
        <v>0.40208333333333335</v>
      </c>
      <c r="D1371" t="s">
        <v>89</v>
      </c>
    </row>
    <row r="1372" spans="1:4" ht="12.75">
      <c r="A1372" s="18">
        <v>41994</v>
      </c>
      <c r="B1372" t="s">
        <v>91</v>
      </c>
      <c r="C1372" s="20">
        <v>0.6618055555555555</v>
      </c>
      <c r="D1372" t="s">
        <v>88</v>
      </c>
    </row>
    <row r="1373" spans="1:4" ht="12.75">
      <c r="A1373" s="18">
        <v>41994</v>
      </c>
      <c r="B1373" t="s">
        <v>91</v>
      </c>
      <c r="C1373" s="20">
        <v>0.9298611111111111</v>
      </c>
      <c r="D1373" t="s">
        <v>89</v>
      </c>
    </row>
    <row r="1374" spans="1:4" ht="12.75">
      <c r="A1374" s="18">
        <v>41995</v>
      </c>
      <c r="B1374" t="s">
        <v>92</v>
      </c>
      <c r="C1374" s="20">
        <v>0.18333333333333335</v>
      </c>
      <c r="D1374" t="s">
        <v>88</v>
      </c>
    </row>
    <row r="1375" spans="1:4" ht="12.75">
      <c r="A1375" s="18">
        <v>41995</v>
      </c>
      <c r="B1375" t="s">
        <v>92</v>
      </c>
      <c r="C1375" s="20">
        <v>0.4368055555555555</v>
      </c>
      <c r="D1375" t="s">
        <v>89</v>
      </c>
    </row>
    <row r="1376" spans="1:4" ht="12.75">
      <c r="A1376" s="18">
        <v>41995</v>
      </c>
      <c r="B1376" t="s">
        <v>92</v>
      </c>
      <c r="C1376" s="20">
        <v>0.6965277777777777</v>
      </c>
      <c r="D1376" t="s">
        <v>88</v>
      </c>
    </row>
    <row r="1377" spans="1:4" ht="12.75">
      <c r="A1377" s="18">
        <v>41995</v>
      </c>
      <c r="B1377" t="s">
        <v>92</v>
      </c>
      <c r="C1377" s="20">
        <v>0.9645833333333332</v>
      </c>
      <c r="D1377" t="s">
        <v>89</v>
      </c>
    </row>
    <row r="1378" spans="1:4" ht="12.75">
      <c r="A1378" s="18">
        <v>41996</v>
      </c>
      <c r="B1378" t="s">
        <v>93</v>
      </c>
      <c r="C1378" s="20">
        <v>0.22013888888888888</v>
      </c>
      <c r="D1378" t="s">
        <v>88</v>
      </c>
    </row>
    <row r="1379" spans="1:4" ht="12.75">
      <c r="A1379" s="18">
        <v>41996</v>
      </c>
      <c r="B1379" t="s">
        <v>93</v>
      </c>
      <c r="C1379" s="20">
        <v>0.47361111111111115</v>
      </c>
      <c r="D1379" t="s">
        <v>89</v>
      </c>
    </row>
    <row r="1380" spans="1:4" ht="12.75">
      <c r="A1380" s="18">
        <v>41996</v>
      </c>
      <c r="B1380" t="s">
        <v>93</v>
      </c>
      <c r="C1380" s="20">
        <v>0.7326388888888888</v>
      </c>
      <c r="D1380" t="s">
        <v>88</v>
      </c>
    </row>
    <row r="1381" spans="1:4" ht="12.75">
      <c r="A1381" s="18">
        <v>41997</v>
      </c>
      <c r="B1381" t="s">
        <v>94</v>
      </c>
      <c r="C1381" s="20">
        <v>0.001388888888888889</v>
      </c>
      <c r="D1381" t="s">
        <v>89</v>
      </c>
    </row>
    <row r="1382" spans="1:4" ht="12.75">
      <c r="A1382" s="18">
        <v>41997</v>
      </c>
      <c r="B1382" t="s">
        <v>94</v>
      </c>
      <c r="C1382" s="20">
        <v>0.25833333333333336</v>
      </c>
      <c r="D1382" t="s">
        <v>88</v>
      </c>
    </row>
    <row r="1383" spans="1:4" ht="12.75">
      <c r="A1383" s="18">
        <v>41997</v>
      </c>
      <c r="B1383" t="s">
        <v>94</v>
      </c>
      <c r="C1383" s="20">
        <v>0.5125000000000001</v>
      </c>
      <c r="D1383" t="s">
        <v>89</v>
      </c>
    </row>
    <row r="1384" spans="1:4" ht="12.75">
      <c r="A1384" s="18">
        <v>41997</v>
      </c>
      <c r="B1384" t="s">
        <v>94</v>
      </c>
      <c r="C1384" s="20">
        <v>0.7715277777777777</v>
      </c>
      <c r="D1384" t="s">
        <v>88</v>
      </c>
    </row>
    <row r="1385" spans="1:4" ht="12.75">
      <c r="A1385" s="18">
        <v>41998</v>
      </c>
      <c r="B1385" t="s">
        <v>95</v>
      </c>
      <c r="C1385" s="20">
        <v>0.04027777777777778</v>
      </c>
      <c r="D1385" t="s">
        <v>89</v>
      </c>
    </row>
    <row r="1386" spans="1:4" ht="12.75">
      <c r="A1386" s="18">
        <v>41998</v>
      </c>
      <c r="B1386" t="s">
        <v>95</v>
      </c>
      <c r="C1386" s="20">
        <v>0.2986111111111111</v>
      </c>
      <c r="D1386" t="s">
        <v>88</v>
      </c>
    </row>
    <row r="1387" spans="1:4" ht="12.75">
      <c r="A1387" s="18">
        <v>41998</v>
      </c>
      <c r="B1387" t="s">
        <v>95</v>
      </c>
      <c r="C1387" s="20">
        <v>0.5541666666666667</v>
      </c>
      <c r="D1387" t="s">
        <v>89</v>
      </c>
    </row>
    <row r="1388" spans="1:4" ht="12.75">
      <c r="A1388" s="18">
        <v>41998</v>
      </c>
      <c r="B1388" t="s">
        <v>95</v>
      </c>
      <c r="C1388" s="20">
        <v>0.8118055555555556</v>
      </c>
      <c r="D1388" t="s">
        <v>88</v>
      </c>
    </row>
    <row r="1389" spans="1:4" ht="12.75">
      <c r="A1389" s="18">
        <v>41999</v>
      </c>
      <c r="B1389" t="s">
        <v>87</v>
      </c>
      <c r="C1389" s="20">
        <v>0.08125</v>
      </c>
      <c r="D1389" t="s">
        <v>89</v>
      </c>
    </row>
    <row r="1390" spans="1:4" ht="12.75">
      <c r="A1390" s="18">
        <v>41999</v>
      </c>
      <c r="B1390" t="s">
        <v>87</v>
      </c>
      <c r="C1390" s="20">
        <v>0.3416666666666666</v>
      </c>
      <c r="D1390" t="s">
        <v>88</v>
      </c>
    </row>
    <row r="1391" spans="1:4" ht="12.75">
      <c r="A1391" s="18">
        <v>41999</v>
      </c>
      <c r="B1391" t="s">
        <v>87</v>
      </c>
      <c r="C1391" s="20">
        <v>0.5986111111111111</v>
      </c>
      <c r="D1391" t="s">
        <v>89</v>
      </c>
    </row>
    <row r="1392" spans="1:4" ht="12.75">
      <c r="A1392" s="18">
        <v>41999</v>
      </c>
      <c r="B1392" t="s">
        <v>87</v>
      </c>
      <c r="C1392" s="20">
        <v>0.8548611111111111</v>
      </c>
      <c r="D1392" t="s">
        <v>88</v>
      </c>
    </row>
    <row r="1393" spans="1:4" ht="12.75">
      <c r="A1393" s="18">
        <v>42000</v>
      </c>
      <c r="B1393" t="s">
        <v>90</v>
      </c>
      <c r="C1393" s="20">
        <v>0.12361111111111112</v>
      </c>
      <c r="D1393" t="s">
        <v>89</v>
      </c>
    </row>
    <row r="1394" spans="1:4" ht="12.75">
      <c r="A1394" s="18">
        <v>42000</v>
      </c>
      <c r="B1394" t="s">
        <v>90</v>
      </c>
      <c r="C1394" s="20">
        <v>0.3861111111111111</v>
      </c>
      <c r="D1394" t="s">
        <v>88</v>
      </c>
    </row>
    <row r="1395" spans="1:4" ht="12.75">
      <c r="A1395" s="18">
        <v>42000</v>
      </c>
      <c r="B1395" t="s">
        <v>90</v>
      </c>
      <c r="C1395" s="20">
        <v>0.6451388888888888</v>
      </c>
      <c r="D1395" t="s">
        <v>89</v>
      </c>
    </row>
    <row r="1396" spans="1:4" ht="12.75">
      <c r="A1396" s="18">
        <v>42000</v>
      </c>
      <c r="B1396" t="s">
        <v>90</v>
      </c>
      <c r="C1396" s="20">
        <v>0.9</v>
      </c>
      <c r="D1396" t="s">
        <v>88</v>
      </c>
    </row>
    <row r="1397" spans="1:4" ht="12.75">
      <c r="A1397" s="18">
        <v>42001</v>
      </c>
      <c r="B1397" t="s">
        <v>91</v>
      </c>
      <c r="C1397" s="20">
        <v>0.16597222222222222</v>
      </c>
      <c r="D1397" t="s">
        <v>89</v>
      </c>
    </row>
    <row r="1398" spans="1:4" ht="12.75">
      <c r="A1398" s="18">
        <v>42001</v>
      </c>
      <c r="B1398" t="s">
        <v>91</v>
      </c>
      <c r="C1398" s="20">
        <v>0.4298611111111111</v>
      </c>
      <c r="D1398" t="s">
        <v>88</v>
      </c>
    </row>
    <row r="1399" spans="1:4" ht="12.75">
      <c r="A1399" s="18">
        <v>42001</v>
      </c>
      <c r="B1399" t="s">
        <v>91</v>
      </c>
      <c r="C1399" s="20">
        <v>0.6909722222222222</v>
      </c>
      <c r="D1399" t="s">
        <v>89</v>
      </c>
    </row>
    <row r="1400" spans="1:4" ht="12.75">
      <c r="A1400" s="18">
        <v>42001</v>
      </c>
      <c r="B1400" t="s">
        <v>91</v>
      </c>
      <c r="C1400" s="20">
        <v>0.9444444444444445</v>
      </c>
      <c r="D1400" t="s">
        <v>88</v>
      </c>
    </row>
    <row r="1401" spans="1:4" ht="12.75">
      <c r="A1401" s="18">
        <v>42002</v>
      </c>
      <c r="B1401" t="s">
        <v>92</v>
      </c>
      <c r="C1401" s="20">
        <v>0.20833333333333334</v>
      </c>
      <c r="D1401" t="s">
        <v>89</v>
      </c>
    </row>
    <row r="1402" spans="1:4" ht="12.75">
      <c r="A1402" s="18">
        <v>42002</v>
      </c>
      <c r="B1402" t="s">
        <v>92</v>
      </c>
      <c r="C1402" s="20">
        <v>0.47291666666666665</v>
      </c>
      <c r="D1402" t="s">
        <v>88</v>
      </c>
    </row>
    <row r="1403" spans="1:4" ht="12.75">
      <c r="A1403" s="18">
        <v>42002</v>
      </c>
      <c r="B1403" t="s">
        <v>92</v>
      </c>
      <c r="C1403" s="20">
        <v>0.7361111111111112</v>
      </c>
      <c r="D1403" t="s">
        <v>89</v>
      </c>
    </row>
    <row r="1404" spans="1:4" ht="12.75">
      <c r="A1404" s="18">
        <v>42002</v>
      </c>
      <c r="B1404" t="s">
        <v>92</v>
      </c>
      <c r="C1404" s="20">
        <v>0.9881944444444444</v>
      </c>
      <c r="D1404" t="s">
        <v>88</v>
      </c>
    </row>
    <row r="1405" spans="1:4" ht="12.75">
      <c r="A1405" s="18">
        <v>42003</v>
      </c>
      <c r="B1405" t="s">
        <v>93</v>
      </c>
      <c r="C1405" s="20">
        <v>0.24861111111111112</v>
      </c>
      <c r="D1405" t="s">
        <v>89</v>
      </c>
    </row>
    <row r="1406" spans="1:4" ht="12.75">
      <c r="A1406" s="18">
        <v>42003</v>
      </c>
      <c r="B1406" t="s">
        <v>93</v>
      </c>
      <c r="C1406" s="20">
        <v>0.5125000000000001</v>
      </c>
      <c r="D1406" t="s">
        <v>88</v>
      </c>
    </row>
    <row r="1407" spans="1:4" ht="12.75">
      <c r="A1407" s="18">
        <v>42003</v>
      </c>
      <c r="B1407" t="s">
        <v>93</v>
      </c>
      <c r="C1407" s="20">
        <v>0.7770833333333332</v>
      </c>
      <c r="D1407" t="s">
        <v>89</v>
      </c>
    </row>
    <row r="1408" spans="1:4" ht="12.75">
      <c r="A1408" s="18">
        <v>42004</v>
      </c>
      <c r="B1408" t="s">
        <v>94</v>
      </c>
      <c r="C1408" s="20">
        <v>0.02847222222222222</v>
      </c>
      <c r="D1408" t="s">
        <v>88</v>
      </c>
    </row>
    <row r="1409" spans="1:4" ht="12.75">
      <c r="A1409" s="18">
        <v>42004</v>
      </c>
      <c r="B1409" t="s">
        <v>94</v>
      </c>
      <c r="C1409" s="20">
        <v>0.28611111111111115</v>
      </c>
      <c r="D1409" t="s">
        <v>89</v>
      </c>
    </row>
    <row r="1410" spans="1:4" ht="12.75">
      <c r="A1410" s="18">
        <v>42004</v>
      </c>
      <c r="B1410" t="s">
        <v>94</v>
      </c>
      <c r="C1410" s="20">
        <v>0.5493055555555556</v>
      </c>
      <c r="D1410" t="s">
        <v>88</v>
      </c>
    </row>
    <row r="1411" spans="1:4" ht="12.75">
      <c r="A1411" s="18">
        <v>42004</v>
      </c>
      <c r="B1411" t="s">
        <v>94</v>
      </c>
      <c r="C1411" s="20">
        <v>0.8152777777777778</v>
      </c>
      <c r="D1411" t="s">
        <v>89</v>
      </c>
    </row>
  </sheetData>
  <hyperlinks>
    <hyperlink ref="F5" location="Guestimator!A1" display="Back to Guestimator"/>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Visions of Johanna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Strassberg</dc:creator>
  <cp:keywords/>
  <dc:description/>
  <cp:lastModifiedBy>Olaf Kaegi</cp:lastModifiedBy>
  <dcterms:created xsi:type="dcterms:W3CDTF">2010-04-29T21:44:48Z</dcterms:created>
  <dcterms:modified xsi:type="dcterms:W3CDTF">2014-07-04T03:41:20Z</dcterms:modified>
  <cp:category/>
  <cp:version/>
  <cp:contentType/>
  <cp:contentStatus/>
</cp:coreProperties>
</file>